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380" windowHeight="8190" tabRatio="675"/>
  </bookViews>
  <sheets>
    <sheet name="Input" sheetId="1" r:id="rId1"/>
    <sheet name="Inventory" sheetId="2" r:id="rId2"/>
    <sheet name="Calculations" sheetId="3" r:id="rId3"/>
    <sheet name="Indicators" sheetId="4" r:id="rId4"/>
  </sheets>
  <calcPr calcId="124519" iterateDelta="1E-4"/>
</workbook>
</file>

<file path=xl/calcChain.xml><?xml version="1.0" encoding="utf-8"?>
<calcChain xmlns="http://schemas.openxmlformats.org/spreadsheetml/2006/main">
  <c r="B16" i="3"/>
  <c r="C16"/>
  <c r="D16"/>
  <c r="B17"/>
  <c r="C17"/>
  <c r="D17"/>
  <c r="E17" s="1"/>
  <c r="B18"/>
  <c r="C18"/>
  <c r="D18"/>
  <c r="E18"/>
  <c r="B39"/>
  <c r="B40"/>
  <c r="B41"/>
  <c r="B42"/>
  <c r="B43"/>
  <c r="B44"/>
  <c r="B45"/>
  <c r="B47"/>
  <c r="I47"/>
  <c r="B48"/>
  <c r="B49"/>
  <c r="I49"/>
  <c r="B51"/>
  <c r="B52"/>
  <c r="B53"/>
  <c r="B54"/>
  <c r="B55"/>
  <c r="D55"/>
  <c r="H55"/>
  <c r="I55"/>
  <c r="B56"/>
  <c r="D56"/>
  <c r="H56"/>
  <c r="I56"/>
  <c r="B57"/>
  <c r="D57"/>
  <c r="H57"/>
  <c r="I57"/>
  <c r="B58"/>
  <c r="D58"/>
  <c r="H58"/>
  <c r="I58"/>
  <c r="B59"/>
  <c r="D59"/>
  <c r="H59"/>
  <c r="I59"/>
  <c r="B60"/>
  <c r="D60"/>
  <c r="H60"/>
  <c r="I60"/>
  <c r="B61"/>
  <c r="D61"/>
  <c r="H61"/>
  <c r="I61"/>
  <c r="B62"/>
  <c r="B63"/>
  <c r="H63"/>
  <c r="I63"/>
  <c r="B64"/>
  <c r="H64"/>
  <c r="B65"/>
  <c r="I65"/>
  <c r="B66"/>
  <c r="D66"/>
  <c r="H66"/>
  <c r="I66"/>
  <c r="B67"/>
  <c r="H67"/>
  <c r="I67"/>
  <c r="B68"/>
  <c r="F68"/>
  <c r="B69"/>
  <c r="H69"/>
  <c r="B70"/>
  <c r="I70"/>
  <c r="B71"/>
  <c r="D71"/>
  <c r="H71"/>
  <c r="I71"/>
  <c r="B72"/>
  <c r="I72"/>
  <c r="B73"/>
  <c r="D73"/>
  <c r="H73"/>
  <c r="I73"/>
  <c r="B74"/>
  <c r="D74"/>
  <c r="H74"/>
  <c r="I74"/>
  <c r="B75"/>
  <c r="D75"/>
  <c r="H75"/>
  <c r="I75"/>
  <c r="B76"/>
  <c r="D76"/>
  <c r="H76"/>
  <c r="I76"/>
  <c r="B77"/>
  <c r="D77"/>
  <c r="H77"/>
  <c r="I77"/>
  <c r="B78"/>
  <c r="D78"/>
  <c r="H78"/>
  <c r="I78"/>
  <c r="B79"/>
  <c r="B80"/>
  <c r="B81"/>
  <c r="B82"/>
  <c r="B83"/>
  <c r="B84"/>
  <c r="B85"/>
  <c r="B86"/>
  <c r="B87"/>
  <c r="B88"/>
  <c r="B89"/>
  <c r="B90"/>
  <c r="B94"/>
  <c r="B95"/>
  <c r="C95"/>
  <c r="B96"/>
  <c r="B97"/>
  <c r="C97"/>
  <c r="B98"/>
  <c r="C98"/>
  <c r="B99"/>
  <c r="C99"/>
  <c r="B100"/>
  <c r="C100"/>
  <c r="B101"/>
  <c r="C101"/>
  <c r="B102"/>
  <c r="C102"/>
  <c r="B103"/>
  <c r="C103"/>
  <c r="F103"/>
  <c r="B104"/>
  <c r="C104"/>
  <c r="H104" s="1"/>
  <c r="B105"/>
  <c r="C105"/>
  <c r="B106"/>
  <c r="C106"/>
  <c r="B107"/>
  <c r="C107"/>
  <c r="D113"/>
  <c r="D177" s="1"/>
  <c r="B115"/>
  <c r="C115"/>
  <c r="D115"/>
  <c r="E115"/>
  <c r="B116"/>
  <c r="C116"/>
  <c r="D116"/>
  <c r="E116"/>
  <c r="B117"/>
  <c r="C117"/>
  <c r="D117"/>
  <c r="E117"/>
  <c r="B118"/>
  <c r="C118"/>
  <c r="D118"/>
  <c r="E118"/>
  <c r="B119"/>
  <c r="C119"/>
  <c r="D119"/>
  <c r="E119"/>
  <c r="B120"/>
  <c r="C120"/>
  <c r="D120"/>
  <c r="E120"/>
  <c r="B121"/>
  <c r="C121"/>
  <c r="D121"/>
  <c r="E121"/>
  <c r="B122"/>
  <c r="C122"/>
  <c r="D122"/>
  <c r="E122"/>
  <c r="B130"/>
  <c r="B131"/>
  <c r="B132"/>
  <c r="A138"/>
  <c r="B138"/>
  <c r="D138"/>
  <c r="E138"/>
  <c r="F138"/>
  <c r="G138"/>
  <c r="A139"/>
  <c r="B139"/>
  <c r="D139"/>
  <c r="E139"/>
  <c r="F139"/>
  <c r="G139"/>
  <c r="A140"/>
  <c r="B140"/>
  <c r="D140"/>
  <c r="E140"/>
  <c r="F140"/>
  <c r="G140"/>
  <c r="A141"/>
  <c r="B141"/>
  <c r="D141"/>
  <c r="E141"/>
  <c r="F141"/>
  <c r="G141"/>
  <c r="A142"/>
  <c r="B142"/>
  <c r="D142"/>
  <c r="E142"/>
  <c r="F142"/>
  <c r="G142"/>
  <c r="A143"/>
  <c r="B143"/>
  <c r="D143"/>
  <c r="E143"/>
  <c r="F143"/>
  <c r="G143"/>
  <c r="A144"/>
  <c r="B144"/>
  <c r="D144"/>
  <c r="E144"/>
  <c r="F144"/>
  <c r="G144"/>
  <c r="A145"/>
  <c r="B145"/>
  <c r="D145"/>
  <c r="E145"/>
  <c r="F145"/>
  <c r="G145"/>
  <c r="A146"/>
  <c r="B146"/>
  <c r="D146"/>
  <c r="E146"/>
  <c r="F146"/>
  <c r="G146"/>
  <c r="A147"/>
  <c r="B147"/>
  <c r="D147"/>
  <c r="E147"/>
  <c r="F147"/>
  <c r="G147"/>
  <c r="A148"/>
  <c r="B148"/>
  <c r="D148"/>
  <c r="E148"/>
  <c r="F148"/>
  <c r="G148"/>
  <c r="A149"/>
  <c r="B149"/>
  <c r="D149"/>
  <c r="E149"/>
  <c r="F149"/>
  <c r="G149"/>
  <c r="A150"/>
  <c r="B150"/>
  <c r="D150"/>
  <c r="E150"/>
  <c r="F150"/>
  <c r="G150"/>
  <c r="A151"/>
  <c r="B151"/>
  <c r="D151"/>
  <c r="E151"/>
  <c r="F151"/>
  <c r="G151"/>
  <c r="A152"/>
  <c r="B152"/>
  <c r="D152"/>
  <c r="E152"/>
  <c r="F152"/>
  <c r="G152"/>
  <c r="A153"/>
  <c r="B153"/>
  <c r="D153"/>
  <c r="E153"/>
  <c r="F153"/>
  <c r="G153"/>
  <c r="A154"/>
  <c r="B154"/>
  <c r="D154"/>
  <c r="E154"/>
  <c r="F154"/>
  <c r="G154"/>
  <c r="A155"/>
  <c r="B155"/>
  <c r="D155"/>
  <c r="E155"/>
  <c r="F155"/>
  <c r="G155"/>
  <c r="A156"/>
  <c r="B156"/>
  <c r="D156"/>
  <c r="E156"/>
  <c r="F156"/>
  <c r="G156"/>
  <c r="A157"/>
  <c r="B157"/>
  <c r="D157"/>
  <c r="E157"/>
  <c r="F157"/>
  <c r="G157"/>
  <c r="A158"/>
  <c r="B158"/>
  <c r="D158"/>
  <c r="E158"/>
  <c r="F158"/>
  <c r="G158"/>
  <c r="A159"/>
  <c r="B159"/>
  <c r="D159"/>
  <c r="E159"/>
  <c r="F159"/>
  <c r="G159"/>
  <c r="A160"/>
  <c r="B160"/>
  <c r="D160"/>
  <c r="E160"/>
  <c r="F160"/>
  <c r="G160"/>
  <c r="A161"/>
  <c r="B161"/>
  <c r="D161"/>
  <c r="E161"/>
  <c r="F161"/>
  <c r="G161"/>
  <c r="A162"/>
  <c r="B162"/>
  <c r="D162"/>
  <c r="E162"/>
  <c r="F162"/>
  <c r="G162"/>
  <c r="A163"/>
  <c r="B163"/>
  <c r="D163"/>
  <c r="E163"/>
  <c r="F163"/>
  <c r="G163"/>
  <c r="A164"/>
  <c r="B164"/>
  <c r="D164"/>
  <c r="E164"/>
  <c r="F164"/>
  <c r="G164"/>
  <c r="A165"/>
  <c r="B165"/>
  <c r="D165"/>
  <c r="E165"/>
  <c r="F165"/>
  <c r="G165"/>
  <c r="A166"/>
  <c r="B166"/>
  <c r="D166"/>
  <c r="E166"/>
  <c r="F166"/>
  <c r="G166"/>
  <c r="A167"/>
  <c r="B167"/>
  <c r="D167"/>
  <c r="E167"/>
  <c r="F167"/>
  <c r="G167"/>
  <c r="A168"/>
  <c r="B168"/>
  <c r="D168"/>
  <c r="E168"/>
  <c r="F168"/>
  <c r="G168"/>
  <c r="A169"/>
  <c r="B169"/>
  <c r="D169"/>
  <c r="E169"/>
  <c r="F169"/>
  <c r="G169"/>
  <c r="A170"/>
  <c r="B170"/>
  <c r="D170"/>
  <c r="E170"/>
  <c r="F170"/>
  <c r="G170"/>
  <c r="A171"/>
  <c r="B171"/>
  <c r="D171"/>
  <c r="E171"/>
  <c r="F171"/>
  <c r="G171"/>
  <c r="B179"/>
  <c r="C179"/>
  <c r="D179"/>
  <c r="B180"/>
  <c r="C180"/>
  <c r="D180"/>
  <c r="B181"/>
  <c r="C181"/>
  <c r="D181"/>
  <c r="B182"/>
  <c r="C182"/>
  <c r="E182" s="1"/>
  <c r="D182"/>
  <c r="B183"/>
  <c r="C183"/>
  <c r="D183"/>
  <c r="B184"/>
  <c r="C184"/>
  <c r="D184"/>
  <c r="B185"/>
  <c r="C185"/>
  <c r="D185"/>
  <c r="B186"/>
  <c r="C186"/>
  <c r="E186" s="1"/>
  <c r="D186"/>
  <c r="A202"/>
  <c r="B202"/>
  <c r="D202"/>
  <c r="E202"/>
  <c r="F202"/>
  <c r="G202"/>
  <c r="C322" s="1"/>
  <c r="A203"/>
  <c r="B203"/>
  <c r="D203"/>
  <c r="E203"/>
  <c r="F203"/>
  <c r="G203"/>
  <c r="C203" s="1"/>
  <c r="A204"/>
  <c r="B204"/>
  <c r="D204"/>
  <c r="E204"/>
  <c r="F204"/>
  <c r="G204"/>
  <c r="C140" s="1"/>
  <c r="A205"/>
  <c r="B205"/>
  <c r="D205"/>
  <c r="E205"/>
  <c r="F205"/>
  <c r="G205"/>
  <c r="A206"/>
  <c r="B206"/>
  <c r="D206"/>
  <c r="E206"/>
  <c r="F206"/>
  <c r="G206"/>
  <c r="A207"/>
  <c r="B207"/>
  <c r="D207"/>
  <c r="E207"/>
  <c r="F207"/>
  <c r="G207"/>
  <c r="C143" s="1"/>
  <c r="A208"/>
  <c r="B208"/>
  <c r="D208"/>
  <c r="E208"/>
  <c r="F208"/>
  <c r="G208"/>
  <c r="C144" s="1"/>
  <c r="A209"/>
  <c r="B209"/>
  <c r="D209"/>
  <c r="E209"/>
  <c r="F209"/>
  <c r="G209"/>
  <c r="C145" s="1"/>
  <c r="A210"/>
  <c r="B210"/>
  <c r="D210"/>
  <c r="E210"/>
  <c r="F210"/>
  <c r="G210"/>
  <c r="C210" s="1"/>
  <c r="A211"/>
  <c r="B211"/>
  <c r="D211"/>
  <c r="E211"/>
  <c r="F211"/>
  <c r="G211"/>
  <c r="C331" s="1"/>
  <c r="A212"/>
  <c r="B212"/>
  <c r="D212"/>
  <c r="E212"/>
  <c r="F212"/>
  <c r="G212"/>
  <c r="C148" s="1"/>
  <c r="A213"/>
  <c r="B213"/>
  <c r="D213"/>
  <c r="E213"/>
  <c r="F213"/>
  <c r="G213"/>
  <c r="C149" s="1"/>
  <c r="A214"/>
  <c r="B214"/>
  <c r="D214"/>
  <c r="E214"/>
  <c r="F214"/>
  <c r="G214"/>
  <c r="C214" s="1"/>
  <c r="A215"/>
  <c r="B215"/>
  <c r="D215"/>
  <c r="E215"/>
  <c r="F215"/>
  <c r="G215"/>
  <c r="C215" s="1"/>
  <c r="A216"/>
  <c r="B216"/>
  <c r="D216"/>
  <c r="E216"/>
  <c r="F216"/>
  <c r="G216"/>
  <c r="C152" s="1"/>
  <c r="A217"/>
  <c r="B217"/>
  <c r="D217"/>
  <c r="E217"/>
  <c r="F217"/>
  <c r="G217"/>
  <c r="A218"/>
  <c r="B218"/>
  <c r="D218"/>
  <c r="E218"/>
  <c r="F218"/>
  <c r="G218"/>
  <c r="C338" s="1"/>
  <c r="A219"/>
  <c r="B219"/>
  <c r="D219"/>
  <c r="E219"/>
  <c r="F219"/>
  <c r="G219"/>
  <c r="C219" s="1"/>
  <c r="A220"/>
  <c r="B220"/>
  <c r="D220"/>
  <c r="E220"/>
  <c r="F220"/>
  <c r="G220"/>
  <c r="C156" s="1"/>
  <c r="A221"/>
  <c r="B221"/>
  <c r="D221"/>
  <c r="E221"/>
  <c r="F221"/>
  <c r="G221"/>
  <c r="A222"/>
  <c r="B222"/>
  <c r="D222"/>
  <c r="E222"/>
  <c r="F222"/>
  <c r="G222"/>
  <c r="C158" s="1"/>
  <c r="A223"/>
  <c r="B223"/>
  <c r="D223"/>
  <c r="E223"/>
  <c r="F223"/>
  <c r="G223"/>
  <c r="C159" s="1"/>
  <c r="A224"/>
  <c r="B224"/>
  <c r="D224"/>
  <c r="E224"/>
  <c r="F224"/>
  <c r="G224"/>
  <c r="C160" s="1"/>
  <c r="A225"/>
  <c r="B225"/>
  <c r="D225"/>
  <c r="E225"/>
  <c r="F225"/>
  <c r="G225"/>
  <c r="C161" s="1"/>
  <c r="A226"/>
  <c r="B226"/>
  <c r="D226"/>
  <c r="E226"/>
  <c r="F226"/>
  <c r="G226"/>
  <c r="C226" s="1"/>
  <c r="A227"/>
  <c r="B227"/>
  <c r="D227"/>
  <c r="E227"/>
  <c r="F227"/>
  <c r="G227"/>
  <c r="C227" s="1"/>
  <c r="A228"/>
  <c r="B228"/>
  <c r="D228"/>
  <c r="E228"/>
  <c r="F228"/>
  <c r="G228"/>
  <c r="C164" s="1"/>
  <c r="A229"/>
  <c r="B229"/>
  <c r="D229"/>
  <c r="E229"/>
  <c r="F229"/>
  <c r="G229"/>
  <c r="C165" s="1"/>
  <c r="A230"/>
  <c r="B230"/>
  <c r="D230"/>
  <c r="E230"/>
  <c r="F230"/>
  <c r="G230"/>
  <c r="C350" s="1"/>
  <c r="A231"/>
  <c r="B231"/>
  <c r="D231"/>
  <c r="E231"/>
  <c r="F231"/>
  <c r="G231"/>
  <c r="C351" s="1"/>
  <c r="A232"/>
  <c r="B232"/>
  <c r="D232"/>
  <c r="E232"/>
  <c r="F232"/>
  <c r="G232"/>
  <c r="C168" s="1"/>
  <c r="A233"/>
  <c r="B233"/>
  <c r="D233"/>
  <c r="E233"/>
  <c r="F233"/>
  <c r="G233"/>
  <c r="C432" s="1"/>
  <c r="A234"/>
  <c r="B234"/>
  <c r="D234"/>
  <c r="E234"/>
  <c r="F234"/>
  <c r="G234"/>
  <c r="A235"/>
  <c r="B235"/>
  <c r="D235"/>
  <c r="E235"/>
  <c r="F235"/>
  <c r="G235"/>
  <c r="C235" s="1"/>
  <c r="A239"/>
  <c r="B239"/>
  <c r="C239"/>
  <c r="D239"/>
  <c r="E239"/>
  <c r="A240"/>
  <c r="B240"/>
  <c r="C240"/>
  <c r="D240"/>
  <c r="E240"/>
  <c r="F240" s="1"/>
  <c r="A241"/>
  <c r="B241"/>
  <c r="C241"/>
  <c r="D241"/>
  <c r="E241"/>
  <c r="F241" s="1"/>
  <c r="A242"/>
  <c r="B242"/>
  <c r="C242"/>
  <c r="D242"/>
  <c r="E242"/>
  <c r="F242" s="1"/>
  <c r="A243"/>
  <c r="B243"/>
  <c r="C243"/>
  <c r="D243"/>
  <c r="E243"/>
  <c r="F243" s="1"/>
  <c r="A244"/>
  <c r="B244"/>
  <c r="C244"/>
  <c r="D244"/>
  <c r="E244"/>
  <c r="F443" s="1"/>
  <c r="A245"/>
  <c r="B245"/>
  <c r="C245"/>
  <c r="D245"/>
  <c r="E245"/>
  <c r="A246"/>
  <c r="B246"/>
  <c r="C246"/>
  <c r="D246"/>
  <c r="E246"/>
  <c r="F445" s="1"/>
  <c r="F246"/>
  <c r="A247"/>
  <c r="B247"/>
  <c r="C247"/>
  <c r="D247"/>
  <c r="E247"/>
  <c r="A248"/>
  <c r="B248"/>
  <c r="C248"/>
  <c r="D248"/>
  <c r="E248"/>
  <c r="F248" s="1"/>
  <c r="A249"/>
  <c r="B249"/>
  <c r="C249"/>
  <c r="D249"/>
  <c r="E249"/>
  <c r="F249" s="1"/>
  <c r="A250"/>
  <c r="B250"/>
  <c r="C250"/>
  <c r="D250"/>
  <c r="E250"/>
  <c r="F250" s="1"/>
  <c r="A251"/>
  <c r="B251"/>
  <c r="C251"/>
  <c r="D251"/>
  <c r="E251"/>
  <c r="F251" s="1"/>
  <c r="A252"/>
  <c r="B252"/>
  <c r="C252"/>
  <c r="D252"/>
  <c r="E252"/>
  <c r="F252" s="1"/>
  <c r="A253"/>
  <c r="B253"/>
  <c r="C253"/>
  <c r="D253"/>
  <c r="E253"/>
  <c r="A254"/>
  <c r="B254"/>
  <c r="C254"/>
  <c r="D254"/>
  <c r="E254"/>
  <c r="F254"/>
  <c r="A255"/>
  <c r="B255"/>
  <c r="C255"/>
  <c r="D255"/>
  <c r="E255"/>
  <c r="A256"/>
  <c r="B256"/>
  <c r="C256"/>
  <c r="D256"/>
  <c r="E256"/>
  <c r="F256" s="1"/>
  <c r="A257"/>
  <c r="B257"/>
  <c r="C257"/>
  <c r="D257"/>
  <c r="E257"/>
  <c r="F257" s="1"/>
  <c r="A258"/>
  <c r="B258"/>
  <c r="C258"/>
  <c r="D258"/>
  <c r="E258"/>
  <c r="F457" s="1"/>
  <c r="A259"/>
  <c r="B259"/>
  <c r="C259"/>
  <c r="D259"/>
  <c r="E259"/>
  <c r="F259" s="1"/>
  <c r="A260"/>
  <c r="B260"/>
  <c r="C260"/>
  <c r="D260"/>
  <c r="E260"/>
  <c r="F260"/>
  <c r="A261"/>
  <c r="B261"/>
  <c r="C261"/>
  <c r="D261"/>
  <c r="E261"/>
  <c r="A262"/>
  <c r="B262"/>
  <c r="C262"/>
  <c r="D262"/>
  <c r="E262"/>
  <c r="F262" s="1"/>
  <c r="A263"/>
  <c r="B263"/>
  <c r="C263"/>
  <c r="D263"/>
  <c r="E263"/>
  <c r="A264"/>
  <c r="B264"/>
  <c r="C264"/>
  <c r="D264"/>
  <c r="E264"/>
  <c r="F264" s="1"/>
  <c r="A265"/>
  <c r="B265"/>
  <c r="C265"/>
  <c r="D265"/>
  <c r="E265"/>
  <c r="F265" s="1"/>
  <c r="A266"/>
  <c r="B266"/>
  <c r="C266"/>
  <c r="D266"/>
  <c r="E266"/>
  <c r="F266" s="1"/>
  <c r="A267"/>
  <c r="B267"/>
  <c r="C267"/>
  <c r="D267"/>
  <c r="E267"/>
  <c r="F267" s="1"/>
  <c r="A268"/>
  <c r="B268"/>
  <c r="C268"/>
  <c r="D268"/>
  <c r="E268"/>
  <c r="F268" s="1"/>
  <c r="A269"/>
  <c r="B269"/>
  <c r="C269"/>
  <c r="D269"/>
  <c r="E269"/>
  <c r="A270"/>
  <c r="B270"/>
  <c r="C270"/>
  <c r="D270"/>
  <c r="E270"/>
  <c r="F270"/>
  <c r="A271"/>
  <c r="B271"/>
  <c r="C271"/>
  <c r="D271"/>
  <c r="E271"/>
  <c r="D272"/>
  <c r="F272"/>
  <c r="D273"/>
  <c r="F273"/>
  <c r="D274"/>
  <c r="F274"/>
  <c r="D275"/>
  <c r="F275"/>
  <c r="A279"/>
  <c r="B279"/>
  <c r="C279"/>
  <c r="D279"/>
  <c r="A280"/>
  <c r="B280"/>
  <c r="C280"/>
  <c r="C287" s="1"/>
  <c r="D280"/>
  <c r="A281"/>
  <c r="B281"/>
  <c r="C281"/>
  <c r="D281"/>
  <c r="A282"/>
  <c r="B282"/>
  <c r="C282"/>
  <c r="D282"/>
  <c r="A283"/>
  <c r="B283"/>
  <c r="C283"/>
  <c r="D283"/>
  <c r="A284"/>
  <c r="B284"/>
  <c r="C284"/>
  <c r="D284"/>
  <c r="A285"/>
  <c r="B285"/>
  <c r="C285"/>
  <c r="D285"/>
  <c r="A286"/>
  <c r="B286"/>
  <c r="C286"/>
  <c r="D286"/>
  <c r="D287"/>
  <c r="C290"/>
  <c r="D297"/>
  <c r="D376" s="1"/>
  <c r="D499" s="1"/>
  <c r="B299"/>
  <c r="C299"/>
  <c r="E299" s="1"/>
  <c r="D299"/>
  <c r="B300"/>
  <c r="C300"/>
  <c r="D300"/>
  <c r="B301"/>
  <c r="C301"/>
  <c r="E301" s="1"/>
  <c r="D301"/>
  <c r="B302"/>
  <c r="C302"/>
  <c r="D302"/>
  <c r="B303"/>
  <c r="C303"/>
  <c r="E303" s="1"/>
  <c r="D303"/>
  <c r="B304"/>
  <c r="C304"/>
  <c r="D304"/>
  <c r="B305"/>
  <c r="C305"/>
  <c r="D305"/>
  <c r="E305"/>
  <c r="B306"/>
  <c r="C306"/>
  <c r="D306"/>
  <c r="E306"/>
  <c r="A322"/>
  <c r="B322"/>
  <c r="D322"/>
  <c r="E322"/>
  <c r="F322"/>
  <c r="G322"/>
  <c r="A323"/>
  <c r="B323"/>
  <c r="C323"/>
  <c r="D323"/>
  <c r="E323"/>
  <c r="F323"/>
  <c r="G323"/>
  <c r="A324"/>
  <c r="B324"/>
  <c r="C324"/>
  <c r="D324"/>
  <c r="E324"/>
  <c r="F324"/>
  <c r="G324"/>
  <c r="A325"/>
  <c r="B325"/>
  <c r="D325"/>
  <c r="E325"/>
  <c r="F325"/>
  <c r="G325"/>
  <c r="A326"/>
  <c r="B326"/>
  <c r="D326"/>
  <c r="E326"/>
  <c r="F326"/>
  <c r="G326"/>
  <c r="A327"/>
  <c r="B327"/>
  <c r="D327"/>
  <c r="E327"/>
  <c r="F327"/>
  <c r="G327"/>
  <c r="A328"/>
  <c r="B328"/>
  <c r="C328"/>
  <c r="D328"/>
  <c r="E328"/>
  <c r="F328"/>
  <c r="G328"/>
  <c r="A329"/>
  <c r="B329"/>
  <c r="C329"/>
  <c r="D329"/>
  <c r="E329"/>
  <c r="F329"/>
  <c r="G329"/>
  <c r="A330"/>
  <c r="B330"/>
  <c r="C330"/>
  <c r="D330"/>
  <c r="E330"/>
  <c r="F330"/>
  <c r="G330"/>
  <c r="A331"/>
  <c r="B331"/>
  <c r="D331"/>
  <c r="E331"/>
  <c r="F331"/>
  <c r="G331"/>
  <c r="A332"/>
  <c r="B332"/>
  <c r="C332"/>
  <c r="D332"/>
  <c r="E332"/>
  <c r="F332"/>
  <c r="G332"/>
  <c r="A333"/>
  <c r="B333"/>
  <c r="C333"/>
  <c r="D333"/>
  <c r="E333"/>
  <c r="F333"/>
  <c r="G333"/>
  <c r="A334"/>
  <c r="B334"/>
  <c r="D334"/>
  <c r="E334"/>
  <c r="F334"/>
  <c r="G334"/>
  <c r="A335"/>
  <c r="B335"/>
  <c r="D335"/>
  <c r="E335"/>
  <c r="F335"/>
  <c r="G335"/>
  <c r="A336"/>
  <c r="B336"/>
  <c r="C336"/>
  <c r="D336"/>
  <c r="E336"/>
  <c r="F336"/>
  <c r="G336"/>
  <c r="A337"/>
  <c r="B337"/>
  <c r="D337"/>
  <c r="E337"/>
  <c r="F337"/>
  <c r="G337"/>
  <c r="A338"/>
  <c r="B338"/>
  <c r="D338"/>
  <c r="E338"/>
  <c r="F338"/>
  <c r="G338"/>
  <c r="A339"/>
  <c r="B339"/>
  <c r="C339"/>
  <c r="D339"/>
  <c r="E339"/>
  <c r="F339"/>
  <c r="G339"/>
  <c r="A340"/>
  <c r="B340"/>
  <c r="D340"/>
  <c r="E340"/>
  <c r="F340"/>
  <c r="G340"/>
  <c r="A341"/>
  <c r="B341"/>
  <c r="D341"/>
  <c r="E341"/>
  <c r="F341"/>
  <c r="G341"/>
  <c r="A342"/>
  <c r="B342"/>
  <c r="C342"/>
  <c r="D342"/>
  <c r="E342"/>
  <c r="F342"/>
  <c r="G342"/>
  <c r="A343"/>
  <c r="B343"/>
  <c r="D343"/>
  <c r="E343"/>
  <c r="F343"/>
  <c r="G343"/>
  <c r="A344"/>
  <c r="B344"/>
  <c r="C344"/>
  <c r="D344"/>
  <c r="E344"/>
  <c r="F344"/>
  <c r="G344"/>
  <c r="A345"/>
  <c r="B345"/>
  <c r="C345"/>
  <c r="D345"/>
  <c r="E345"/>
  <c r="F345"/>
  <c r="G345"/>
  <c r="A346"/>
  <c r="B346"/>
  <c r="C346"/>
  <c r="D346"/>
  <c r="E346"/>
  <c r="F346"/>
  <c r="G346"/>
  <c r="A347"/>
  <c r="B347"/>
  <c r="D347"/>
  <c r="E347"/>
  <c r="F347"/>
  <c r="G347"/>
  <c r="A348"/>
  <c r="B348"/>
  <c r="C348"/>
  <c r="D348"/>
  <c r="E348"/>
  <c r="F348"/>
  <c r="G348"/>
  <c r="A349"/>
  <c r="B349"/>
  <c r="C349"/>
  <c r="D349"/>
  <c r="E349"/>
  <c r="F349"/>
  <c r="G349"/>
  <c r="A350"/>
  <c r="B350"/>
  <c r="D350"/>
  <c r="E350"/>
  <c r="F350"/>
  <c r="G350"/>
  <c r="A351"/>
  <c r="B351"/>
  <c r="D351"/>
  <c r="E351"/>
  <c r="F351"/>
  <c r="G351"/>
  <c r="A352"/>
  <c r="B352"/>
  <c r="C352"/>
  <c r="D352"/>
  <c r="E352"/>
  <c r="F352"/>
  <c r="G352"/>
  <c r="A353"/>
  <c r="B353"/>
  <c r="D353"/>
  <c r="E353"/>
  <c r="F353"/>
  <c r="G353"/>
  <c r="A354"/>
  <c r="B354"/>
  <c r="D354"/>
  <c r="E354"/>
  <c r="F354"/>
  <c r="G354"/>
  <c r="A355"/>
  <c r="B355"/>
  <c r="C355"/>
  <c r="D355"/>
  <c r="E355"/>
  <c r="F355"/>
  <c r="G355"/>
  <c r="A360"/>
  <c r="B360"/>
  <c r="D360"/>
  <c r="E360"/>
  <c r="F360" s="1"/>
  <c r="G360"/>
  <c r="C360" s="1"/>
  <c r="A361"/>
  <c r="B361"/>
  <c r="D361"/>
  <c r="E361"/>
  <c r="F361" s="1"/>
  <c r="G361"/>
  <c r="C361" s="1"/>
  <c r="A362"/>
  <c r="B362"/>
  <c r="D362"/>
  <c r="E362"/>
  <c r="F362" s="1"/>
  <c r="G362"/>
  <c r="C362" s="1"/>
  <c r="A363"/>
  <c r="B363"/>
  <c r="D363"/>
  <c r="E363"/>
  <c r="F363" s="1"/>
  <c r="G363"/>
  <c r="C363" s="1"/>
  <c r="A364"/>
  <c r="B364"/>
  <c r="D364"/>
  <c r="E364"/>
  <c r="F364" s="1"/>
  <c r="G364"/>
  <c r="C364" s="1"/>
  <c r="A365"/>
  <c r="B365"/>
  <c r="D365"/>
  <c r="E365"/>
  <c r="F365" s="1"/>
  <c r="G365"/>
  <c r="C365" s="1"/>
  <c r="A366"/>
  <c r="B366"/>
  <c r="D366"/>
  <c r="E366"/>
  <c r="F366" s="1"/>
  <c r="G366"/>
  <c r="C366" s="1"/>
  <c r="A367"/>
  <c r="B367"/>
  <c r="D367"/>
  <c r="E367"/>
  <c r="F367" s="1"/>
  <c r="G367"/>
  <c r="C367" s="1"/>
  <c r="A368"/>
  <c r="B368"/>
  <c r="D368"/>
  <c r="E368"/>
  <c r="F368" s="1"/>
  <c r="G368"/>
  <c r="C368" s="1"/>
  <c r="A369"/>
  <c r="B369"/>
  <c r="D369"/>
  <c r="E369"/>
  <c r="F369" s="1"/>
  <c r="G369"/>
  <c r="C369" s="1"/>
  <c r="B378"/>
  <c r="C378"/>
  <c r="D378"/>
  <c r="B379"/>
  <c r="C379"/>
  <c r="D379"/>
  <c r="B380"/>
  <c r="C380"/>
  <c r="D380"/>
  <c r="B381"/>
  <c r="C381"/>
  <c r="D381"/>
  <c r="B382"/>
  <c r="C382"/>
  <c r="D382"/>
  <c r="B383"/>
  <c r="C383"/>
  <c r="D383"/>
  <c r="B384"/>
  <c r="C384"/>
  <c r="D384"/>
  <c r="B385"/>
  <c r="C385"/>
  <c r="D385"/>
  <c r="A401"/>
  <c r="B401"/>
  <c r="C401"/>
  <c r="D401"/>
  <c r="E401"/>
  <c r="F401"/>
  <c r="G401"/>
  <c r="A402"/>
  <c r="B402"/>
  <c r="C402"/>
  <c r="D402"/>
  <c r="E402"/>
  <c r="F402"/>
  <c r="G402"/>
  <c r="A403"/>
  <c r="B403"/>
  <c r="C403"/>
  <c r="D403"/>
  <c r="E403"/>
  <c r="F403"/>
  <c r="G403"/>
  <c r="A404"/>
  <c r="B404"/>
  <c r="D404"/>
  <c r="E404"/>
  <c r="F404"/>
  <c r="G404"/>
  <c r="A405"/>
  <c r="B405"/>
  <c r="C405"/>
  <c r="D405"/>
  <c r="E405"/>
  <c r="F405"/>
  <c r="G405"/>
  <c r="A406"/>
  <c r="B406"/>
  <c r="D406"/>
  <c r="E406"/>
  <c r="F406"/>
  <c r="G406"/>
  <c r="A407"/>
  <c r="B407"/>
  <c r="C407"/>
  <c r="D407"/>
  <c r="E407"/>
  <c r="F407"/>
  <c r="G407"/>
  <c r="A408"/>
  <c r="B408"/>
  <c r="D408"/>
  <c r="E408"/>
  <c r="F408"/>
  <c r="G408"/>
  <c r="A409"/>
  <c r="B409"/>
  <c r="C409"/>
  <c r="D409"/>
  <c r="E409"/>
  <c r="F409"/>
  <c r="G409"/>
  <c r="A410"/>
  <c r="B410"/>
  <c r="D410"/>
  <c r="E410"/>
  <c r="F410"/>
  <c r="G410"/>
  <c r="A411"/>
  <c r="B411"/>
  <c r="C411"/>
  <c r="D411"/>
  <c r="E411"/>
  <c r="F411"/>
  <c r="G411"/>
  <c r="A412"/>
  <c r="B412"/>
  <c r="C412"/>
  <c r="D412"/>
  <c r="E412"/>
  <c r="F412"/>
  <c r="G412"/>
  <c r="A413"/>
  <c r="B413"/>
  <c r="D413"/>
  <c r="E413"/>
  <c r="F413"/>
  <c r="G413"/>
  <c r="A414"/>
  <c r="B414"/>
  <c r="D414"/>
  <c r="E414"/>
  <c r="F414"/>
  <c r="G414"/>
  <c r="A415"/>
  <c r="B415"/>
  <c r="C415"/>
  <c r="D415"/>
  <c r="E415"/>
  <c r="F415"/>
  <c r="G415"/>
  <c r="A416"/>
  <c r="B416"/>
  <c r="D416"/>
  <c r="E416"/>
  <c r="F416"/>
  <c r="G416"/>
  <c r="A417"/>
  <c r="B417"/>
  <c r="D417"/>
  <c r="E417"/>
  <c r="F417"/>
  <c r="G417"/>
  <c r="A418"/>
  <c r="B418"/>
  <c r="D418"/>
  <c r="E418"/>
  <c r="F418"/>
  <c r="G418"/>
  <c r="A419"/>
  <c r="B419"/>
  <c r="C419"/>
  <c r="D419"/>
  <c r="E419"/>
  <c r="F419"/>
  <c r="G419"/>
  <c r="A420"/>
  <c r="B420"/>
  <c r="C420"/>
  <c r="D420"/>
  <c r="E420"/>
  <c r="F420"/>
  <c r="G420"/>
  <c r="A421"/>
  <c r="B421"/>
  <c r="C421"/>
  <c r="D421"/>
  <c r="E421"/>
  <c r="F421"/>
  <c r="G421"/>
  <c r="A422"/>
  <c r="B422"/>
  <c r="D422"/>
  <c r="E422"/>
  <c r="F422"/>
  <c r="G422"/>
  <c r="A423"/>
  <c r="B423"/>
  <c r="C423"/>
  <c r="D423"/>
  <c r="E423"/>
  <c r="F423"/>
  <c r="G423"/>
  <c r="A424"/>
  <c r="B424"/>
  <c r="C424"/>
  <c r="D424"/>
  <c r="E424"/>
  <c r="F424"/>
  <c r="G424"/>
  <c r="A425"/>
  <c r="B425"/>
  <c r="C425"/>
  <c r="D425"/>
  <c r="E425"/>
  <c r="F425"/>
  <c r="G425"/>
  <c r="A426"/>
  <c r="B426"/>
  <c r="D426"/>
  <c r="E426"/>
  <c r="F426"/>
  <c r="G426"/>
  <c r="A427"/>
  <c r="B427"/>
  <c r="C427"/>
  <c r="D427"/>
  <c r="E427"/>
  <c r="F427"/>
  <c r="G427"/>
  <c r="A428"/>
  <c r="B428"/>
  <c r="C428"/>
  <c r="D428"/>
  <c r="E428"/>
  <c r="F428"/>
  <c r="G428"/>
  <c r="A429"/>
  <c r="B429"/>
  <c r="D429"/>
  <c r="E429"/>
  <c r="F429"/>
  <c r="G429"/>
  <c r="A430"/>
  <c r="B430"/>
  <c r="D430"/>
  <c r="E430"/>
  <c r="F430"/>
  <c r="G430"/>
  <c r="A431"/>
  <c r="B431"/>
  <c r="C431"/>
  <c r="D431"/>
  <c r="E431"/>
  <c r="F431"/>
  <c r="G431"/>
  <c r="A432"/>
  <c r="B432"/>
  <c r="D432"/>
  <c r="E432"/>
  <c r="F432"/>
  <c r="G432"/>
  <c r="A433"/>
  <c r="B433"/>
  <c r="C433"/>
  <c r="D433"/>
  <c r="E433"/>
  <c r="F433"/>
  <c r="G433"/>
  <c r="A434"/>
  <c r="B434"/>
  <c r="C434"/>
  <c r="D434"/>
  <c r="E434"/>
  <c r="F434"/>
  <c r="G434"/>
  <c r="A438"/>
  <c r="B438"/>
  <c r="C438"/>
  <c r="D438"/>
  <c r="E438"/>
  <c r="A439"/>
  <c r="B439"/>
  <c r="C439"/>
  <c r="D439"/>
  <c r="E439"/>
  <c r="A440"/>
  <c r="B440"/>
  <c r="C440"/>
  <c r="D440"/>
  <c r="E440"/>
  <c r="A441"/>
  <c r="B441"/>
  <c r="C441"/>
  <c r="D441"/>
  <c r="E441"/>
  <c r="F441"/>
  <c r="A442"/>
  <c r="B442"/>
  <c r="C442"/>
  <c r="D442"/>
  <c r="E442"/>
  <c r="F442"/>
  <c r="A443"/>
  <c r="B443"/>
  <c r="C443"/>
  <c r="D443"/>
  <c r="E443"/>
  <c r="A444"/>
  <c r="B444"/>
  <c r="C444"/>
  <c r="D444"/>
  <c r="E444"/>
  <c r="A445"/>
  <c r="B445"/>
  <c r="C445"/>
  <c r="D445"/>
  <c r="E445"/>
  <c r="A446"/>
  <c r="B446"/>
  <c r="C446"/>
  <c r="D446"/>
  <c r="E446"/>
  <c r="A447"/>
  <c r="B447"/>
  <c r="C447"/>
  <c r="D447"/>
  <c r="E447"/>
  <c r="F447"/>
  <c r="A448"/>
  <c r="B448"/>
  <c r="C448"/>
  <c r="D448"/>
  <c r="E448"/>
  <c r="A449"/>
  <c r="B449"/>
  <c r="C449"/>
  <c r="D449"/>
  <c r="E449"/>
  <c r="A450"/>
  <c r="B450"/>
  <c r="C450"/>
  <c r="D450"/>
  <c r="E450"/>
  <c r="F450"/>
  <c r="A451"/>
  <c r="B451"/>
  <c r="C451"/>
  <c r="D451"/>
  <c r="E451"/>
  <c r="F451"/>
  <c r="A452"/>
  <c r="B452"/>
  <c r="C452"/>
  <c r="D452"/>
  <c r="E452"/>
  <c r="A453"/>
  <c r="B453"/>
  <c r="C453"/>
  <c r="D453"/>
  <c r="E453"/>
  <c r="F453"/>
  <c r="A454"/>
  <c r="B454"/>
  <c r="C454"/>
  <c r="D454"/>
  <c r="E454"/>
  <c r="A455"/>
  <c r="B455"/>
  <c r="C455"/>
  <c r="D455"/>
  <c r="E455"/>
  <c r="A456"/>
  <c r="B456"/>
  <c r="C456"/>
  <c r="D456"/>
  <c r="E456"/>
  <c r="F456"/>
  <c r="A457"/>
  <c r="B457"/>
  <c r="C457"/>
  <c r="D457"/>
  <c r="E457"/>
  <c r="A458"/>
  <c r="B458"/>
  <c r="C458"/>
  <c r="D458"/>
  <c r="E458"/>
  <c r="A459"/>
  <c r="B459"/>
  <c r="C459"/>
  <c r="D459"/>
  <c r="E459"/>
  <c r="F459"/>
  <c r="A460"/>
  <c r="B460"/>
  <c r="C460"/>
  <c r="D460"/>
  <c r="E460"/>
  <c r="A461"/>
  <c r="B461"/>
  <c r="C461"/>
  <c r="D461"/>
  <c r="E461"/>
  <c r="A462"/>
  <c r="B462"/>
  <c r="C462"/>
  <c r="D462"/>
  <c r="E462"/>
  <c r="A463"/>
  <c r="B463"/>
  <c r="C463"/>
  <c r="D463"/>
  <c r="E463"/>
  <c r="A464"/>
  <c r="B464"/>
  <c r="C464"/>
  <c r="D464"/>
  <c r="E464"/>
  <c r="A465"/>
  <c r="B465"/>
  <c r="C465"/>
  <c r="D465"/>
  <c r="E465"/>
  <c r="F465"/>
  <c r="A466"/>
  <c r="B466"/>
  <c r="C466"/>
  <c r="D466"/>
  <c r="E466"/>
  <c r="F466"/>
  <c r="A467"/>
  <c r="B467"/>
  <c r="C467"/>
  <c r="D467"/>
  <c r="E467"/>
  <c r="A468"/>
  <c r="B468"/>
  <c r="C468"/>
  <c r="D468"/>
  <c r="E468"/>
  <c r="A469"/>
  <c r="B469"/>
  <c r="C469"/>
  <c r="D469"/>
  <c r="E469"/>
  <c r="F469"/>
  <c r="A470"/>
  <c r="B470"/>
  <c r="C470"/>
  <c r="D470"/>
  <c r="E470"/>
  <c r="A471"/>
  <c r="B471"/>
  <c r="C471"/>
  <c r="D471"/>
  <c r="E471"/>
  <c r="F471"/>
  <c r="F472"/>
  <c r="F473"/>
  <c r="F474"/>
  <c r="F475"/>
  <c r="B478"/>
  <c r="A479"/>
  <c r="B479"/>
  <c r="C479"/>
  <c r="D479"/>
  <c r="A480"/>
  <c r="B480"/>
  <c r="C480"/>
  <c r="D480"/>
  <c r="A481"/>
  <c r="B481"/>
  <c r="C481"/>
  <c r="D481"/>
  <c r="A482"/>
  <c r="B482"/>
  <c r="C482"/>
  <c r="D482"/>
  <c r="A483"/>
  <c r="B483"/>
  <c r="C483"/>
  <c r="D483"/>
  <c r="A484"/>
  <c r="B484"/>
  <c r="C484"/>
  <c r="D484"/>
  <c r="A485"/>
  <c r="B485"/>
  <c r="C485"/>
  <c r="D485"/>
  <c r="A486"/>
  <c r="B486"/>
  <c r="C486"/>
  <c r="D486"/>
  <c r="A487"/>
  <c r="B487"/>
  <c r="C487"/>
  <c r="D487"/>
  <c r="C491"/>
  <c r="A501"/>
  <c r="B501"/>
  <c r="C501"/>
  <c r="E501" s="1"/>
  <c r="D501"/>
  <c r="A502"/>
  <c r="B502"/>
  <c r="C502"/>
  <c r="E502" s="1"/>
  <c r="D502"/>
  <c r="A503"/>
  <c r="B503"/>
  <c r="C503"/>
  <c r="D503"/>
  <c r="A504"/>
  <c r="B504"/>
  <c r="C504"/>
  <c r="E504" s="1"/>
  <c r="D504"/>
  <c r="A505"/>
  <c r="B505"/>
  <c r="C505"/>
  <c r="D505"/>
  <c r="E505"/>
  <c r="A506"/>
  <c r="B506"/>
  <c r="C506"/>
  <c r="D506"/>
  <c r="E506" s="1"/>
  <c r="A507"/>
  <c r="B507"/>
  <c r="C507"/>
  <c r="D507"/>
  <c r="A508"/>
  <c r="B508"/>
  <c r="C508"/>
  <c r="E508" s="1"/>
  <c r="D508"/>
  <c r="A524"/>
  <c r="B524"/>
  <c r="C524"/>
  <c r="D524"/>
  <c r="E524"/>
  <c r="F524"/>
  <c r="A525"/>
  <c r="B525"/>
  <c r="D525"/>
  <c r="E525"/>
  <c r="F525"/>
  <c r="C525" s="1"/>
  <c r="A526"/>
  <c r="B526"/>
  <c r="D526"/>
  <c r="E526"/>
  <c r="F526"/>
  <c r="C526" s="1"/>
  <c r="A527"/>
  <c r="B527"/>
  <c r="D527"/>
  <c r="E527"/>
  <c r="F527"/>
  <c r="C527" s="1"/>
  <c r="A528"/>
  <c r="B528"/>
  <c r="D528"/>
  <c r="E528"/>
  <c r="F528"/>
  <c r="C528" s="1"/>
  <c r="A529"/>
  <c r="B529"/>
  <c r="D529"/>
  <c r="E529"/>
  <c r="F529"/>
  <c r="C529" s="1"/>
  <c r="A530"/>
  <c r="B530"/>
  <c r="C530"/>
  <c r="D530"/>
  <c r="E530"/>
  <c r="F530"/>
  <c r="A531"/>
  <c r="B531"/>
  <c r="D531"/>
  <c r="E531"/>
  <c r="F531"/>
  <c r="C531" s="1"/>
  <c r="A532"/>
  <c r="B532"/>
  <c r="D532"/>
  <c r="E532"/>
  <c r="F532"/>
  <c r="C532" s="1"/>
  <c r="A533"/>
  <c r="B533"/>
  <c r="D533"/>
  <c r="E533"/>
  <c r="F533"/>
  <c r="C533" s="1"/>
  <c r="A534"/>
  <c r="B534"/>
  <c r="D534"/>
  <c r="E534"/>
  <c r="F534"/>
  <c r="C534" s="1"/>
  <c r="A535"/>
  <c r="B535"/>
  <c r="D535"/>
  <c r="E535"/>
  <c r="F535"/>
  <c r="C535" s="1"/>
  <c r="A536"/>
  <c r="B536"/>
  <c r="D536"/>
  <c r="E536"/>
  <c r="F536"/>
  <c r="C536" s="1"/>
  <c r="A537"/>
  <c r="B537"/>
  <c r="D537"/>
  <c r="E537"/>
  <c r="F537"/>
  <c r="C537" s="1"/>
  <c r="A538"/>
  <c r="B538"/>
  <c r="C538"/>
  <c r="D538"/>
  <c r="E538"/>
  <c r="F538"/>
  <c r="A539"/>
  <c r="B539"/>
  <c r="D539"/>
  <c r="E539"/>
  <c r="F539"/>
  <c r="C539" s="1"/>
  <c r="A543"/>
  <c r="B543"/>
  <c r="D543"/>
  <c r="E543"/>
  <c r="F543"/>
  <c r="C543" s="1"/>
  <c r="A544"/>
  <c r="B544"/>
  <c r="D544"/>
  <c r="E544"/>
  <c r="F544"/>
  <c r="C544" s="1"/>
  <c r="A545"/>
  <c r="B545"/>
  <c r="D545"/>
  <c r="E545"/>
  <c r="F545"/>
  <c r="C545" s="1"/>
  <c r="A546"/>
  <c r="B546"/>
  <c r="D546"/>
  <c r="E546"/>
  <c r="F546"/>
  <c r="C546" s="1"/>
  <c r="A547"/>
  <c r="B547"/>
  <c r="C547"/>
  <c r="D547"/>
  <c r="E547"/>
  <c r="F547"/>
  <c r="A548"/>
  <c r="B548"/>
  <c r="D548"/>
  <c r="E548"/>
  <c r="F548"/>
  <c r="C548" s="1"/>
  <c r="A549"/>
  <c r="B549"/>
  <c r="D549"/>
  <c r="E549"/>
  <c r="F549"/>
  <c r="C549" s="1"/>
  <c r="A550"/>
  <c r="B550"/>
  <c r="D550"/>
  <c r="E550"/>
  <c r="F550"/>
  <c r="C550" s="1"/>
  <c r="A551"/>
  <c r="B551"/>
  <c r="D551"/>
  <c r="E551"/>
  <c r="F551"/>
  <c r="C551" s="1"/>
  <c r="A552"/>
  <c r="B552"/>
  <c r="D552"/>
  <c r="E552"/>
  <c r="F552"/>
  <c r="C552" s="1"/>
  <c r="A553"/>
  <c r="B553"/>
  <c r="D553"/>
  <c r="E553"/>
  <c r="F553"/>
  <c r="C553" s="1"/>
  <c r="A554"/>
  <c r="B554"/>
  <c r="D554"/>
  <c r="E554"/>
  <c r="F554"/>
  <c r="C554" s="1"/>
  <c r="A555"/>
  <c r="B555"/>
  <c r="D555"/>
  <c r="E555"/>
  <c r="F555"/>
  <c r="C555" s="1"/>
  <c r="A559"/>
  <c r="B559"/>
  <c r="D559"/>
  <c r="E559"/>
  <c r="F559"/>
  <c r="C559" s="1"/>
  <c r="A560"/>
  <c r="B560"/>
  <c r="D560"/>
  <c r="E560"/>
  <c r="F560"/>
  <c r="C560" s="1"/>
  <c r="A561"/>
  <c r="B561"/>
  <c r="D561"/>
  <c r="E561"/>
  <c r="F561"/>
  <c r="C561" s="1"/>
  <c r="A562"/>
  <c r="B562"/>
  <c r="C562"/>
  <c r="D562"/>
  <c r="E562"/>
  <c r="F562"/>
  <c r="A563"/>
  <c r="B563"/>
  <c r="D563"/>
  <c r="E563"/>
  <c r="F563"/>
  <c r="C563" s="1"/>
  <c r="A564"/>
  <c r="B564"/>
  <c r="D564"/>
  <c r="E564"/>
  <c r="F564"/>
  <c r="C564" s="1"/>
  <c r="A565"/>
  <c r="B565"/>
  <c r="D565"/>
  <c r="E565"/>
  <c r="F565"/>
  <c r="C565" s="1"/>
  <c r="A566"/>
  <c r="B566"/>
  <c r="D566"/>
  <c r="E566"/>
  <c r="F566"/>
  <c r="C566" s="1"/>
  <c r="A567"/>
  <c r="B567"/>
  <c r="D567"/>
  <c r="E567"/>
  <c r="F567"/>
  <c r="C567" s="1"/>
  <c r="E568"/>
  <c r="A571"/>
  <c r="B571"/>
  <c r="D571"/>
  <c r="E571"/>
  <c r="F571"/>
  <c r="C571" s="1"/>
  <c r="A572"/>
  <c r="B572"/>
  <c r="D572"/>
  <c r="D583" s="1"/>
  <c r="E572"/>
  <c r="F572"/>
  <c r="C572" s="1"/>
  <c r="A573"/>
  <c r="B573"/>
  <c r="D573"/>
  <c r="E573"/>
  <c r="F573"/>
  <c r="C573" s="1"/>
  <c r="A574"/>
  <c r="B574"/>
  <c r="D574"/>
  <c r="E574"/>
  <c r="F574"/>
  <c r="C574" s="1"/>
  <c r="A575"/>
  <c r="B575"/>
  <c r="D575"/>
  <c r="E575"/>
  <c r="F575"/>
  <c r="C575" s="1"/>
  <c r="A576"/>
  <c r="B576"/>
  <c r="D576"/>
  <c r="E576"/>
  <c r="F576"/>
  <c r="C576" s="1"/>
  <c r="A577"/>
  <c r="B577"/>
  <c r="D577"/>
  <c r="E577"/>
  <c r="F577"/>
  <c r="C577" s="1"/>
  <c r="A578"/>
  <c r="B578"/>
  <c r="D578"/>
  <c r="E578"/>
  <c r="F578"/>
  <c r="C578" s="1"/>
  <c r="A579"/>
  <c r="B579"/>
  <c r="D579"/>
  <c r="E579"/>
  <c r="F579"/>
  <c r="C579" s="1"/>
  <c r="A580"/>
  <c r="B580"/>
  <c r="D580"/>
  <c r="E580"/>
  <c r="F580"/>
  <c r="C580" s="1"/>
  <c r="A581"/>
  <c r="B581"/>
  <c r="C581"/>
  <c r="D581"/>
  <c r="E581"/>
  <c r="F581"/>
  <c r="A582"/>
  <c r="B582"/>
  <c r="D582"/>
  <c r="E582"/>
  <c r="F582"/>
  <c r="C582" s="1"/>
  <c r="E583"/>
  <c r="D591"/>
  <c r="A593"/>
  <c r="B593"/>
  <c r="C593"/>
  <c r="E593" s="1"/>
  <c r="D593"/>
  <c r="A594"/>
  <c r="B594"/>
  <c r="C594"/>
  <c r="D594"/>
  <c r="A595"/>
  <c r="B595"/>
  <c r="C595"/>
  <c r="D595"/>
  <c r="E595"/>
  <c r="A596"/>
  <c r="B596"/>
  <c r="C596"/>
  <c r="D596"/>
  <c r="E596" s="1"/>
  <c r="A597"/>
  <c r="B597"/>
  <c r="C597"/>
  <c r="D597"/>
  <c r="A598"/>
  <c r="B598"/>
  <c r="C598"/>
  <c r="D598"/>
  <c r="A599"/>
  <c r="B599"/>
  <c r="C599"/>
  <c r="E599" s="1"/>
  <c r="D599"/>
  <c r="A600"/>
  <c r="B600"/>
  <c r="C600"/>
  <c r="D600"/>
  <c r="E600"/>
  <c r="A601"/>
  <c r="B601"/>
  <c r="C601"/>
  <c r="D601"/>
  <c r="A617"/>
  <c r="B617"/>
  <c r="D617"/>
  <c r="E617"/>
  <c r="F617"/>
  <c r="C617" s="1"/>
  <c r="A618"/>
  <c r="B618"/>
  <c r="D618"/>
  <c r="E618"/>
  <c r="F618"/>
  <c r="C618" s="1"/>
  <c r="A619"/>
  <c r="B619"/>
  <c r="D619"/>
  <c r="E619"/>
  <c r="F619"/>
  <c r="C619" s="1"/>
  <c r="A620"/>
  <c r="B620"/>
  <c r="D620"/>
  <c r="E620"/>
  <c r="F620"/>
  <c r="C620" s="1"/>
  <c r="A621"/>
  <c r="B621"/>
  <c r="D621"/>
  <c r="E621"/>
  <c r="F621"/>
  <c r="C621" s="1"/>
  <c r="A622"/>
  <c r="B622"/>
  <c r="D622"/>
  <c r="E622"/>
  <c r="F622"/>
  <c r="C622" s="1"/>
  <c r="A623"/>
  <c r="B623"/>
  <c r="C623"/>
  <c r="D623"/>
  <c r="E623"/>
  <c r="F623"/>
  <c r="A624"/>
  <c r="B624"/>
  <c r="D624"/>
  <c r="E624"/>
  <c r="F624"/>
  <c r="C624" s="1"/>
  <c r="A625"/>
  <c r="B625"/>
  <c r="D625"/>
  <c r="E625"/>
  <c r="F625"/>
  <c r="C625" s="1"/>
  <c r="A626"/>
  <c r="B626"/>
  <c r="D626"/>
  <c r="E626"/>
  <c r="F626"/>
  <c r="C626" s="1"/>
  <c r="D633"/>
  <c r="D634"/>
  <c r="D635"/>
  <c r="D636"/>
  <c r="B8" i="4"/>
  <c r="B16" s="1"/>
  <c r="B24" s="1"/>
  <c r="B9"/>
  <c r="B17" s="1"/>
  <c r="B25" s="1"/>
  <c r="B10"/>
  <c r="B11"/>
  <c r="B12"/>
  <c r="B20" s="1"/>
  <c r="B28" s="1"/>
  <c r="B13"/>
  <c r="B21" s="1"/>
  <c r="B29" s="1"/>
  <c r="B18"/>
  <c r="B26" s="1"/>
  <c r="B19"/>
  <c r="B27" s="1"/>
  <c r="E540" i="3" l="1"/>
  <c r="E287"/>
  <c r="E185"/>
  <c r="C166"/>
  <c r="E627"/>
  <c r="E601"/>
  <c r="D568"/>
  <c r="D556"/>
  <c r="D540"/>
  <c r="E304"/>
  <c r="E302"/>
  <c r="E300"/>
  <c r="F258"/>
  <c r="D236"/>
  <c r="D627"/>
  <c r="C476"/>
  <c r="C276"/>
  <c r="F440"/>
  <c r="F356"/>
  <c r="E356"/>
  <c r="E172"/>
  <c r="C139"/>
  <c r="F172"/>
  <c r="D172"/>
  <c r="C406"/>
  <c r="D435"/>
  <c r="F236"/>
  <c r="F464"/>
  <c r="F461"/>
  <c r="F448"/>
  <c r="F467"/>
  <c r="F455"/>
  <c r="F244"/>
  <c r="F458"/>
  <c r="E598"/>
  <c r="E597"/>
  <c r="E594"/>
  <c r="E183"/>
  <c r="E181"/>
  <c r="E179"/>
  <c r="E383"/>
  <c r="E379"/>
  <c r="E184"/>
  <c r="E180"/>
  <c r="C171"/>
  <c r="C429"/>
  <c r="C422"/>
  <c r="C418"/>
  <c r="C347"/>
  <c r="C343"/>
  <c r="C340"/>
  <c r="C327"/>
  <c r="C408"/>
  <c r="C335"/>
  <c r="C155"/>
  <c r="C138"/>
  <c r="C627"/>
  <c r="G627" s="1"/>
  <c r="C556"/>
  <c r="C370"/>
  <c r="C583"/>
  <c r="G583" s="1"/>
  <c r="E556"/>
  <c r="D488"/>
  <c r="E307"/>
  <c r="F261"/>
  <c r="F460"/>
  <c r="F255"/>
  <c r="F454"/>
  <c r="C153"/>
  <c r="C337"/>
  <c r="C217"/>
  <c r="C141"/>
  <c r="C205"/>
  <c r="C540"/>
  <c r="G540" s="1"/>
  <c r="E503"/>
  <c r="C488"/>
  <c r="F449"/>
  <c r="E380"/>
  <c r="C325"/>
  <c r="F263"/>
  <c r="F462"/>
  <c r="C568"/>
  <c r="G568" s="1"/>
  <c r="C417"/>
  <c r="E385"/>
  <c r="E381"/>
  <c r="D370"/>
  <c r="F271"/>
  <c r="F470"/>
  <c r="F245"/>
  <c r="F444"/>
  <c r="D276"/>
  <c r="F239"/>
  <c r="F438"/>
  <c r="C169"/>
  <c r="C353"/>
  <c r="C233"/>
  <c r="C230"/>
  <c r="C157"/>
  <c r="C341"/>
  <c r="C221"/>
  <c r="C202"/>
  <c r="C154"/>
  <c r="E123"/>
  <c r="C150"/>
  <c r="C334"/>
  <c r="C108"/>
  <c r="C635" s="1"/>
  <c r="I95"/>
  <c r="F463"/>
  <c r="C416"/>
  <c r="C413"/>
  <c r="E384"/>
  <c r="D356"/>
  <c r="F269"/>
  <c r="F468"/>
  <c r="C163"/>
  <c r="C426"/>
  <c r="C218"/>
  <c r="C151"/>
  <c r="C414"/>
  <c r="E507"/>
  <c r="D476"/>
  <c r="F439"/>
  <c r="C404"/>
  <c r="F435"/>
  <c r="E435"/>
  <c r="E382"/>
  <c r="E378"/>
  <c r="F370"/>
  <c r="F253"/>
  <c r="F452"/>
  <c r="F247"/>
  <c r="F446"/>
  <c r="C170"/>
  <c r="C354"/>
  <c r="C234"/>
  <c r="C167"/>
  <c r="C430"/>
  <c r="C231"/>
  <c r="C147"/>
  <c r="C410"/>
  <c r="C211"/>
  <c r="C225"/>
  <c r="C222"/>
  <c r="C209"/>
  <c r="C326"/>
  <c r="C142"/>
  <c r="C206"/>
  <c r="C162"/>
  <c r="C146"/>
  <c r="C229"/>
  <c r="C223"/>
  <c r="C213"/>
  <c r="C207"/>
  <c r="C204"/>
  <c r="E236"/>
  <c r="C232"/>
  <c r="C228"/>
  <c r="C224"/>
  <c r="C220"/>
  <c r="C216"/>
  <c r="C212"/>
  <c r="C208"/>
  <c r="E602" l="1"/>
  <c r="E509"/>
  <c r="C636"/>
  <c r="C435"/>
  <c r="H435" s="1"/>
  <c r="H370"/>
  <c r="E187"/>
  <c r="C24" s="1"/>
  <c r="E386"/>
  <c r="C172"/>
  <c r="H172" s="1"/>
  <c r="C356"/>
  <c r="H356" s="1"/>
  <c r="C27"/>
  <c r="C26"/>
  <c r="C23"/>
  <c r="F276"/>
  <c r="C28"/>
  <c r="E488"/>
  <c r="C25"/>
  <c r="F476"/>
  <c r="G476" s="1"/>
  <c r="E24"/>
  <c r="E35" s="1"/>
  <c r="C236"/>
  <c r="H236" s="1"/>
  <c r="G556"/>
  <c r="C22" l="1"/>
  <c r="E25"/>
  <c r="F35" s="1"/>
  <c r="D80"/>
  <c r="E80"/>
  <c r="F28"/>
  <c r="F27"/>
  <c r="I80"/>
  <c r="E26"/>
  <c r="G35" s="1"/>
  <c r="C634"/>
  <c r="G276"/>
  <c r="C633"/>
  <c r="E48"/>
  <c r="E56"/>
  <c r="E60"/>
  <c r="E76"/>
  <c r="E57"/>
  <c r="E61"/>
  <c r="E67"/>
  <c r="E73"/>
  <c r="E77"/>
  <c r="E59"/>
  <c r="E75"/>
  <c r="E63"/>
  <c r="E78"/>
  <c r="E55"/>
  <c r="E68"/>
  <c r="E71"/>
  <c r="E74"/>
  <c r="E66"/>
  <c r="E58"/>
  <c r="E125" l="1"/>
  <c r="E604"/>
  <c r="D24"/>
  <c r="E36" s="1"/>
  <c r="E388"/>
  <c r="E309"/>
  <c r="D27"/>
  <c r="H36" s="1"/>
  <c r="H106" s="1"/>
  <c r="D28"/>
  <c r="I36" s="1"/>
  <c r="D26"/>
  <c r="G36" s="1"/>
  <c r="G43" s="1"/>
  <c r="D25"/>
  <c r="F36" s="1"/>
  <c r="F83" s="1"/>
  <c r="E189"/>
  <c r="E190" s="1"/>
  <c r="E511"/>
  <c r="E512" s="1"/>
  <c r="D23"/>
  <c r="D36" s="1"/>
  <c r="E196"/>
  <c r="G80"/>
  <c r="G82"/>
  <c r="F42"/>
  <c r="F43"/>
  <c r="F50"/>
  <c r="F80"/>
  <c r="F88"/>
  <c r="F40"/>
  <c r="F44"/>
  <c r="F85"/>
  <c r="F105"/>
  <c r="F106"/>
  <c r="F107"/>
  <c r="F90"/>
  <c r="F46"/>
  <c r="F89"/>
  <c r="F97"/>
  <c r="F102"/>
  <c r="F100"/>
  <c r="F98"/>
  <c r="F101"/>
  <c r="G58"/>
  <c r="G63"/>
  <c r="G71"/>
  <c r="G74"/>
  <c r="G78"/>
  <c r="G55"/>
  <c r="G59"/>
  <c r="G66"/>
  <c r="G68"/>
  <c r="G75"/>
  <c r="G61"/>
  <c r="G77"/>
  <c r="G48"/>
  <c r="G56"/>
  <c r="G60"/>
  <c r="G76"/>
  <c r="G67"/>
  <c r="G57"/>
  <c r="G73"/>
  <c r="F57"/>
  <c r="F61"/>
  <c r="F67"/>
  <c r="F73"/>
  <c r="F77"/>
  <c r="F58"/>
  <c r="F63"/>
  <c r="F71"/>
  <c r="F74"/>
  <c r="F78"/>
  <c r="F48"/>
  <c r="F56"/>
  <c r="F59"/>
  <c r="F75"/>
  <c r="F60"/>
  <c r="F76"/>
  <c r="F55"/>
  <c r="F66"/>
  <c r="H40"/>
  <c r="H85"/>
  <c r="H89"/>
  <c r="H107"/>
  <c r="H41"/>
  <c r="H90"/>
  <c r="H42"/>
  <c r="H80"/>
  <c r="H83"/>
  <c r="H84"/>
  <c r="H102"/>
  <c r="H98"/>
  <c r="H101"/>
  <c r="H100"/>
  <c r="E195" l="1"/>
  <c r="E192"/>
  <c r="G106"/>
  <c r="G102"/>
  <c r="G81"/>
  <c r="E517"/>
  <c r="G83"/>
  <c r="G84"/>
  <c r="G100"/>
  <c r="G105"/>
  <c r="G97"/>
  <c r="G99"/>
  <c r="G41"/>
  <c r="G89"/>
  <c r="G40"/>
  <c r="G91" s="1"/>
  <c r="G50"/>
  <c r="G101"/>
  <c r="G46"/>
  <c r="G44"/>
  <c r="G98"/>
  <c r="G90"/>
  <c r="G42"/>
  <c r="G107"/>
  <c r="G85"/>
  <c r="G88"/>
  <c r="E194"/>
  <c r="E90"/>
  <c r="E98"/>
  <c r="E100"/>
  <c r="E82"/>
  <c r="E106"/>
  <c r="E81"/>
  <c r="E43"/>
  <c r="E105"/>
  <c r="E101"/>
  <c r="E50"/>
  <c r="E84"/>
  <c r="E41"/>
  <c r="E42"/>
  <c r="E107"/>
  <c r="E40"/>
  <c r="E85"/>
  <c r="E102"/>
  <c r="E97"/>
  <c r="E108" s="1"/>
  <c r="E46"/>
  <c r="E83"/>
  <c r="E44"/>
  <c r="E89"/>
  <c r="E99"/>
  <c r="E88"/>
  <c r="E515"/>
  <c r="E513"/>
  <c r="E519" s="1"/>
  <c r="E608"/>
  <c r="E605"/>
  <c r="E609"/>
  <c r="E606"/>
  <c r="E607"/>
  <c r="E611"/>
  <c r="E610"/>
  <c r="E518"/>
  <c r="E516"/>
  <c r="H97"/>
  <c r="H82"/>
  <c r="H81"/>
  <c r="E193"/>
  <c r="E514"/>
  <c r="H99"/>
  <c r="H50"/>
  <c r="H43"/>
  <c r="H46"/>
  <c r="H105"/>
  <c r="H44"/>
  <c r="H91" s="1"/>
  <c r="F99"/>
  <c r="F82"/>
  <c r="F41"/>
  <c r="F91" s="1"/>
  <c r="F81"/>
  <c r="F84"/>
  <c r="E191"/>
  <c r="E197" s="1"/>
  <c r="D85"/>
  <c r="D81"/>
  <c r="D106"/>
  <c r="D82"/>
  <c r="D99"/>
  <c r="D100"/>
  <c r="D98"/>
  <c r="D107"/>
  <c r="D90"/>
  <c r="D84"/>
  <c r="D101"/>
  <c r="D102"/>
  <c r="D40"/>
  <c r="D89"/>
  <c r="D41"/>
  <c r="D50"/>
  <c r="D43"/>
  <c r="D97"/>
  <c r="D108" s="1"/>
  <c r="D44"/>
  <c r="D105"/>
  <c r="D46"/>
  <c r="D88"/>
  <c r="D83"/>
  <c r="D42"/>
  <c r="E394"/>
  <c r="E393"/>
  <c r="E391"/>
  <c r="E392"/>
  <c r="E395"/>
  <c r="E390"/>
  <c r="E389"/>
  <c r="I83"/>
  <c r="I106"/>
  <c r="I41"/>
  <c r="I42"/>
  <c r="I40"/>
  <c r="I81"/>
  <c r="I50"/>
  <c r="I98"/>
  <c r="I100"/>
  <c r="I46"/>
  <c r="I43"/>
  <c r="I84"/>
  <c r="I102"/>
  <c r="I82"/>
  <c r="I88"/>
  <c r="I44"/>
  <c r="I85"/>
  <c r="I107"/>
  <c r="I99"/>
  <c r="I89"/>
  <c r="I101"/>
  <c r="I90"/>
  <c r="I97"/>
  <c r="I108" s="1"/>
  <c r="I105"/>
  <c r="H88"/>
  <c r="E316"/>
  <c r="E314"/>
  <c r="E312"/>
  <c r="E310"/>
  <c r="E317" s="1"/>
  <c r="E315"/>
  <c r="E313"/>
  <c r="E311"/>
  <c r="E127"/>
  <c r="E130"/>
  <c r="E126"/>
  <c r="E133" s="1"/>
  <c r="E129"/>
  <c r="E128"/>
  <c r="E131"/>
  <c r="E132"/>
  <c r="F108"/>
  <c r="H108"/>
  <c r="G108"/>
  <c r="C31" l="1"/>
  <c r="E199"/>
  <c r="C292" s="1"/>
  <c r="D91"/>
  <c r="E396"/>
  <c r="E91"/>
  <c r="C30"/>
  <c r="E135"/>
  <c r="D174" s="1"/>
  <c r="E319"/>
  <c r="C372" s="1"/>
  <c r="C9" s="1"/>
  <c r="C32"/>
  <c r="I91"/>
  <c r="E612"/>
  <c r="C34"/>
  <c r="E521"/>
  <c r="C585" s="1"/>
  <c r="C11" s="1"/>
  <c r="C7" l="1"/>
  <c r="C8" i="4" s="1"/>
  <c r="C16" s="1"/>
  <c r="D16" s="1"/>
  <c r="C8" i="3"/>
  <c r="C9" i="4" s="1"/>
  <c r="D9" s="1"/>
  <c r="C33" i="3"/>
  <c r="E398"/>
  <c r="C494" s="1"/>
  <c r="C10" s="1"/>
  <c r="C11" i="4" s="1"/>
  <c r="C19" s="1"/>
  <c r="D19" s="1"/>
  <c r="E614" i="3"/>
  <c r="C629" s="1"/>
  <c r="C12" s="1"/>
  <c r="C13" i="4" s="1"/>
  <c r="C21" s="1"/>
  <c r="D21" s="1"/>
  <c r="C35" i="3"/>
  <c r="C10" i="4"/>
  <c r="C12"/>
  <c r="D8"/>
  <c r="C17" l="1"/>
  <c r="D17" s="1"/>
  <c r="D11"/>
  <c r="D13"/>
  <c r="C29" i="3"/>
  <c r="C20" s="1"/>
  <c r="C13"/>
  <c r="F17" s="1"/>
  <c r="D13" s="1"/>
  <c r="C18" i="4"/>
  <c r="D18" s="1"/>
  <c r="D10"/>
  <c r="D12"/>
  <c r="C20"/>
  <c r="D20" s="1"/>
  <c r="C5" l="1"/>
  <c r="D5" s="1"/>
  <c r="F18" i="3"/>
  <c r="D7"/>
  <c r="C24" i="4" s="1"/>
  <c r="D24" s="1"/>
  <c r="D10" i="3"/>
  <c r="C27" i="4" s="1"/>
  <c r="D27" s="1"/>
  <c r="D8" i="3"/>
  <c r="C25" i="4" s="1"/>
  <c r="D25" s="1"/>
  <c r="D12" i="3"/>
  <c r="C29" i="4" s="1"/>
  <c r="D29" s="1"/>
  <c r="D11" i="3"/>
  <c r="C28" i="4" s="1"/>
  <c r="D28" s="1"/>
  <c r="D9" i="3"/>
  <c r="C26" i="4" s="1"/>
  <c r="D26" s="1"/>
</calcChain>
</file>

<file path=xl/comments1.xml><?xml version="1.0" encoding="utf-8"?>
<comments xmlns="http://schemas.openxmlformats.org/spreadsheetml/2006/main">
  <authors>
    <author/>
  </authors>
  <commentList>
    <comment ref="E126" authorId="0">
      <text>
        <r>
          <rPr>
            <b/>
            <sz val="9"/>
            <color indexed="8"/>
            <rFont val="Tahoma"/>
            <family val="2"/>
            <charset val="238"/>
          </rPr>
          <t xml:space="preserve">Green Partners:
</t>
        </r>
        <r>
          <rPr>
            <sz val="9"/>
            <color indexed="8"/>
            <rFont val="Tahoma"/>
            <family val="2"/>
            <charset val="238"/>
          </rPr>
          <t>multiplied with 12.</t>
        </r>
      </text>
    </comment>
    <comment ref="E190" authorId="0">
      <text>
        <r>
          <rPr>
            <b/>
            <sz val="9"/>
            <color indexed="8"/>
            <rFont val="Tahoma"/>
            <family val="2"/>
            <charset val="238"/>
          </rPr>
          <t xml:space="preserve">Green Partners:
</t>
        </r>
        <r>
          <rPr>
            <sz val="9"/>
            <color indexed="8"/>
            <rFont val="Tahoma"/>
            <family val="2"/>
            <charset val="238"/>
          </rPr>
          <t>I have multiplied with 12 as the input was on a monthly basis.</t>
        </r>
      </text>
    </comment>
    <comment ref="B192" authorId="0">
      <text>
        <r>
          <rPr>
            <b/>
            <sz val="9"/>
            <color indexed="8"/>
            <rFont val="Tahoma"/>
            <family val="2"/>
            <charset val="238"/>
          </rPr>
          <t xml:space="preserve">Green Partners:
</t>
        </r>
        <r>
          <rPr>
            <sz val="9"/>
            <color indexed="8"/>
            <rFont val="Tahoma"/>
            <family val="2"/>
            <charset val="238"/>
          </rPr>
          <t>We only had two indirect costs in here, we also introduced the others.</t>
        </r>
      </text>
    </comment>
  </commentList>
</comments>
</file>

<file path=xl/sharedStrings.xml><?xml version="1.0" encoding="utf-8"?>
<sst xmlns="http://schemas.openxmlformats.org/spreadsheetml/2006/main" count="891" uniqueCount="450">
  <si>
    <t>Project:</t>
  </si>
  <si>
    <t>DEVELOPMENT OF A COST AND FINANCING MODEL IN SOLID WASTE MANAGEMENT IN SOUTH EASTERN EUROPE</t>
  </si>
  <si>
    <t>Year:</t>
  </si>
  <si>
    <t>User information</t>
  </si>
  <si>
    <t>Date of data input in the model (dd/mm/yy)</t>
  </si>
  <si>
    <t>Name of communal enterprise</t>
  </si>
  <si>
    <t>Owners of the communal enterprise</t>
  </si>
  <si>
    <t>Address</t>
  </si>
  <si>
    <t>Name and position of the person performing data input in the model</t>
  </si>
  <si>
    <t>Contact email address</t>
  </si>
  <si>
    <t>Contact telephone number</t>
  </si>
  <si>
    <t>Services provided by the comunal services in Waste Management (please check the boxes):</t>
  </si>
  <si>
    <t>Sweeping</t>
  </si>
  <si>
    <t>Mixed waste collection</t>
  </si>
  <si>
    <t>Transfer station and transfer</t>
  </si>
  <si>
    <t>Selective collection</t>
  </si>
  <si>
    <t>Treatment</t>
  </si>
  <si>
    <t>a) recycling yard</t>
  </si>
  <si>
    <t>b) sorting</t>
  </si>
  <si>
    <t>c) composting</t>
  </si>
  <si>
    <t>d) MBT</t>
  </si>
  <si>
    <t>Landfilling</t>
  </si>
  <si>
    <t>General information</t>
  </si>
  <si>
    <t>1.1.</t>
  </si>
  <si>
    <t>LOCAL AREA DATA</t>
  </si>
  <si>
    <t>Format of the input</t>
  </si>
  <si>
    <t>INPUT</t>
  </si>
  <si>
    <t>Official information= O
Estimate=E</t>
  </si>
  <si>
    <t>Source of information</t>
  </si>
  <si>
    <t>Which authority is responsible for local WM?</t>
  </si>
  <si>
    <t>narrative description</t>
  </si>
  <si>
    <t>In which administrative areas/towns/municipalties is  the WM service provided?</t>
  </si>
  <si>
    <t>Total administrative area</t>
  </si>
  <si>
    <t>Administrative area covered by WM service</t>
  </si>
  <si>
    <t>Population in the area</t>
  </si>
  <si>
    <t>number</t>
  </si>
  <si>
    <t>Population served by WM services</t>
  </si>
  <si>
    <t>%</t>
  </si>
  <si>
    <t>Population density</t>
  </si>
  <si>
    <t>Average number of people in a household</t>
  </si>
  <si>
    <t>Average household income</t>
  </si>
  <si>
    <t>NC/year</t>
  </si>
  <si>
    <t>Average income per capita in the area covered by service</t>
  </si>
  <si>
    <t>Road infrastructure in the service area (low to high - 1 to 5 and narrative description)</t>
  </si>
  <si>
    <t>1.2.</t>
  </si>
  <si>
    <t>ACCOUNTING INFORMATION AND UNIT COST</t>
  </si>
  <si>
    <t>Budget for WM services in the last year, investment and operation</t>
  </si>
  <si>
    <t>NC</t>
  </si>
  <si>
    <t>Budget for WM services in the last 3 years, investment and operation</t>
  </si>
  <si>
    <t>How are WM costs accounted for in the municipal budget?</t>
  </si>
  <si>
    <t>Does the communal enterprise provide other services beside WM?</t>
  </si>
  <si>
    <t>Y/N</t>
  </si>
  <si>
    <t>Is WM accounting done together with other services?</t>
  </si>
  <si>
    <t>If the answer to the previous question is yes, please provide an estimate (%) of the overheads associated with WM activities (i.e. management, administrative costs, utilities, office)</t>
  </si>
  <si>
    <t>What is the exchange rate?  1 NC = ? Eur</t>
  </si>
  <si>
    <t>Euro</t>
  </si>
  <si>
    <t>Price of diesel paid by the communal enterprise</t>
  </si>
  <si>
    <t>NC/liter</t>
  </si>
  <si>
    <t>Price of petrol paid by the communal enterprise</t>
  </si>
  <si>
    <t>Price of diesel oil paid by the communal enterprise</t>
  </si>
  <si>
    <t>Price of gas paid by the communal enterprise</t>
  </si>
  <si>
    <t>Price of electricity paid by the communal enterprise</t>
  </si>
  <si>
    <t>NC/kW</t>
  </si>
  <si>
    <t>Price of water paid by the communal enterprise</t>
  </si>
  <si>
    <t>KM/m3</t>
  </si>
  <si>
    <t>Price of wood paid by the communal enterprise</t>
  </si>
  <si>
    <t>Does the company charge VAT on the bills?</t>
  </si>
  <si>
    <t>1.3.</t>
  </si>
  <si>
    <t>SOURCES OF REVENUE</t>
  </si>
  <si>
    <t>User charge</t>
  </si>
  <si>
    <t>Sale of recyclable materials/compost/energy</t>
  </si>
  <si>
    <t>Subsidisation: national, regional, local government</t>
  </si>
  <si>
    <t>Providing special services in WM (collection of waste on call, etc.)</t>
  </si>
  <si>
    <t>Other (specify): communal taxes</t>
  </si>
  <si>
    <t>Technical information</t>
  </si>
  <si>
    <t>2.1.</t>
  </si>
  <si>
    <t>STREET SWEEPING</t>
  </si>
  <si>
    <t>Narrative description of sweeping (where does the waste enter the WM chain)</t>
  </si>
  <si>
    <t>narrative</t>
  </si>
  <si>
    <t>Type of waste resulting from sweeping</t>
  </si>
  <si>
    <t>Area covered</t>
  </si>
  <si>
    <t>Quantity of collected waste</t>
  </si>
  <si>
    <t>t/year</t>
  </si>
  <si>
    <t>2.2.</t>
  </si>
  <si>
    <t>COLLECTION AND TRANSPORT</t>
  </si>
  <si>
    <t>Narrative description of the C&amp;T model used:</t>
  </si>
  <si>
    <t>Average compaction rate in collection</t>
  </si>
  <si>
    <t>Waste generation rate</t>
  </si>
  <si>
    <t>kg/capita/year</t>
  </si>
  <si>
    <t>Quantity of collected waste from households</t>
  </si>
  <si>
    <t>Quantity of collected waste from economic agents and institutions</t>
  </si>
  <si>
    <t>2.3.</t>
  </si>
  <si>
    <t>TREATMENT</t>
  </si>
  <si>
    <t>Narrative description of the TREATMENT process</t>
  </si>
  <si>
    <t>Type of treatment facility</t>
  </si>
  <si>
    <t>Owner of treatment facility</t>
  </si>
  <si>
    <t>Different treatment services:</t>
  </si>
  <si>
    <t>Recycling yard - different types of waste</t>
  </si>
  <si>
    <t>Platform size</t>
  </si>
  <si>
    <t>Building</t>
  </si>
  <si>
    <t>Type of waste accepted for treatment</t>
  </si>
  <si>
    <t>Input to recycling yards</t>
  </si>
  <si>
    <t>Recycleables sold</t>
  </si>
  <si>
    <t>% refuse by weight</t>
  </si>
  <si>
    <t>Sorting</t>
  </si>
  <si>
    <t>Input to sorting</t>
  </si>
  <si>
    <t>Composting</t>
  </si>
  <si>
    <t>Input to composting</t>
  </si>
  <si>
    <t>Compost sold</t>
  </si>
  <si>
    <t>MBT plant</t>
  </si>
  <si>
    <t>Input to MBT</t>
  </si>
  <si>
    <t>Metal output</t>
  </si>
  <si>
    <t>RDF output</t>
  </si>
  <si>
    <t>Refuse to disposal</t>
  </si>
  <si>
    <t>Other (specify):</t>
  </si>
  <si>
    <t>2.4.</t>
  </si>
  <si>
    <t>DISPOSAL/LANDFILL</t>
  </si>
  <si>
    <t>Narrative description of the DISPOSAL model:</t>
  </si>
  <si>
    <t>Type of landfill</t>
  </si>
  <si>
    <t>Year of opening</t>
  </si>
  <si>
    <t>Owner of landfill</t>
  </si>
  <si>
    <t>Capacity of landfill</t>
  </si>
  <si>
    <t>Quantity of landfilled waste per year</t>
  </si>
  <si>
    <t>Quantity of free space</t>
  </si>
  <si>
    <t>years</t>
  </si>
  <si>
    <t>Operation cost information</t>
  </si>
  <si>
    <t>3.1.</t>
  </si>
  <si>
    <t>STAFF</t>
  </si>
  <si>
    <t>3.1.2.</t>
  </si>
  <si>
    <t>Direct labor cost in Sweeping, Collection and Transport:</t>
  </si>
  <si>
    <t>Number of full time eqiuvalent employees</t>
  </si>
  <si>
    <t>Average full salary cost per month per employee</t>
  </si>
  <si>
    <t>Estimated % of work in SWEEPING</t>
  </si>
  <si>
    <t>Estimated % of work in PRIMARY collection of waste</t>
  </si>
  <si>
    <t>Estimated % of work in SECONDARY collection of waste</t>
  </si>
  <si>
    <t>Estimated % of work in SELECTIVE collection of waste</t>
  </si>
  <si>
    <t>Manual street sweepers</t>
  </si>
  <si>
    <t>Waste collector at truck</t>
  </si>
  <si>
    <t>Drivers (including trucks, sweeping equipment)</t>
  </si>
  <si>
    <t>Supervisor</t>
  </si>
  <si>
    <t>3.1.3.</t>
  </si>
  <si>
    <t>Direct labor cost in Treatment:</t>
  </si>
  <si>
    <t>Operator at the recycling yard</t>
  </si>
  <si>
    <t>Operator at sorting plant</t>
  </si>
  <si>
    <t>Operator at MBT</t>
  </si>
  <si>
    <t>3.1.4.</t>
  </si>
  <si>
    <t>Direct labor cost in Landfill:</t>
  </si>
  <si>
    <t>Unskilled labour engaged at landfill</t>
  </si>
  <si>
    <t>Security personnel</t>
  </si>
  <si>
    <t>Operator at landfill reception</t>
  </si>
  <si>
    <t>Operator at landfill (bulldozer, compactor driver, equipment handling)</t>
  </si>
  <si>
    <t>3.1.6.</t>
  </si>
  <si>
    <t>Indirect Labor cost:</t>
  </si>
  <si>
    <t>Salary expenses for Management/
Administration per month</t>
  </si>
  <si>
    <t>Management cost</t>
  </si>
  <si>
    <t>Administration cost</t>
  </si>
  <si>
    <t>Cost with maintenance</t>
  </si>
  <si>
    <t>Other indirect labor (i.e. mechanics, please specify):</t>
  </si>
  <si>
    <t>3.2.</t>
  </si>
  <si>
    <t>FUEL AND UTILITIES</t>
  </si>
  <si>
    <t>Percent used in service delivery and operations</t>
  </si>
  <si>
    <t>Percent used in office overhead</t>
  </si>
  <si>
    <t>Total cost of fuel for vehicles  (diesel and gas for fleet and for small cars patrolling)</t>
  </si>
  <si>
    <t>Cost of electricity</t>
  </si>
  <si>
    <t>Cost of water</t>
  </si>
  <si>
    <t>Cost of heating fuel</t>
  </si>
  <si>
    <t>Cost of wood</t>
  </si>
  <si>
    <t>3.3.</t>
  </si>
  <si>
    <t>OTHER COSTs RELATED TO OPERATION</t>
  </si>
  <si>
    <t>Maintenance costs and spare parts  (i.e. repair mechanic shop)</t>
  </si>
  <si>
    <t>Environmental Permiting and Monitoring costs for Landfill</t>
  </si>
  <si>
    <t>License fee for Collection activities</t>
  </si>
  <si>
    <t>Building environmental rehabilitation fund</t>
  </si>
  <si>
    <t>Total cost of staff related equipment (i.e. gloves, masks)</t>
  </si>
  <si>
    <t>3.4.</t>
  </si>
  <si>
    <t>OFFICE OVERHEADS</t>
  </si>
  <si>
    <t>Estimated % of cost in Sweeping</t>
  </si>
  <si>
    <t>Estimated % of costs in Collection of waste</t>
  </si>
  <si>
    <t>Estimated % of costs in Treatment</t>
  </si>
  <si>
    <t>Estimated % of costs in Landfil</t>
  </si>
  <si>
    <t>Office supplies</t>
  </si>
  <si>
    <t>Communication (phone, internet, post, etc)</t>
  </si>
  <si>
    <t>Awareness campaigns</t>
  </si>
  <si>
    <t>3.5.</t>
  </si>
  <si>
    <t>THIRD PARTY SERVICES</t>
  </si>
  <si>
    <t>Research, development of project, feasibility study</t>
  </si>
  <si>
    <t>Desinfection and deratisation</t>
  </si>
  <si>
    <t>Fire extinguishing, leachate treatment, monitoring,  etc.</t>
  </si>
  <si>
    <t>Outsourced training</t>
  </si>
  <si>
    <t>Technical Assistance to Management</t>
  </si>
  <si>
    <t>Cost with leasing equipment (vehicles, etc.) for collection</t>
  </si>
  <si>
    <t>Cost with leaing equipment for treatment</t>
  </si>
  <si>
    <t>Cost with leasing equipment for disposal</t>
  </si>
  <si>
    <t>Renting offices</t>
  </si>
  <si>
    <t>Leasing land</t>
  </si>
  <si>
    <t>3.6.</t>
  </si>
  <si>
    <t>TAXATION COSTS</t>
  </si>
  <si>
    <t>VAT</t>
  </si>
  <si>
    <t>Revenue related tax</t>
  </si>
  <si>
    <t>Property tax</t>
  </si>
  <si>
    <t>3.7.</t>
  </si>
  <si>
    <t>CAPITAL COSTS</t>
  </si>
  <si>
    <t>Depreciation (total) (sum of the two lines below)</t>
  </si>
  <si>
    <t>a) depreciation for equipment</t>
  </si>
  <si>
    <t>b) depreciation for buildings</t>
  </si>
  <si>
    <t>3.8.</t>
  </si>
  <si>
    <t>FINANCIAL COSTS</t>
  </si>
  <si>
    <t>Interest</t>
  </si>
  <si>
    <t>Insurance</t>
  </si>
  <si>
    <t>3.9.</t>
  </si>
  <si>
    <t>OTHER (specify)</t>
  </si>
  <si>
    <t>Cost of plastic bags used in MIXED COLLECTION</t>
  </si>
  <si>
    <t>Cost of plastic bags used in SELECTIVE COLLECTION</t>
  </si>
  <si>
    <t>Value above which an item becomes part of the inventory</t>
  </si>
  <si>
    <t>LAND AND BUILDINGS</t>
  </si>
  <si>
    <t>Land and Buildings (specify exactly)</t>
  </si>
  <si>
    <t>Purpose of use, choose one from: Transfer station, Landfill, Sorting, Recycling yard</t>
  </si>
  <si>
    <t>Book value</t>
  </si>
  <si>
    <t>Remaining useful life</t>
  </si>
  <si>
    <t>Land:</t>
  </si>
  <si>
    <t>Land improvements at landfill</t>
  </si>
  <si>
    <t>Buildings:</t>
  </si>
  <si>
    <t>Central office</t>
  </si>
  <si>
    <t>Other offices</t>
  </si>
  <si>
    <t>Garage</t>
  </si>
  <si>
    <t>Other building 1</t>
  </si>
  <si>
    <t>Other building 2</t>
  </si>
  <si>
    <t>Other building 3</t>
  </si>
  <si>
    <t>Industrial platform at transfer station</t>
  </si>
  <si>
    <t>Industrial platform at treatment station</t>
  </si>
  <si>
    <t>Warehouse</t>
  </si>
  <si>
    <t>Other (please specify)</t>
  </si>
  <si>
    <t>landfill</t>
  </si>
  <si>
    <t>COLLECTION AND TRANSPORT - C&amp;T</t>
  </si>
  <si>
    <t>Vehicles  (please specify in different rows by type and year of purchase)</t>
  </si>
  <si>
    <t>Number of units</t>
  </si>
  <si>
    <t>Year of purchase</t>
  </si>
  <si>
    <t>Expected useful life from this moment on</t>
  </si>
  <si>
    <t>Purchase value</t>
  </si>
  <si>
    <t>Estimated % of use in SWEEPING</t>
  </si>
  <si>
    <t>Estimated % of use in  PRIMARY COLLECTION of waste</t>
  </si>
  <si>
    <t>Estimated % of use for SECONDARY COLLECTION of waste</t>
  </si>
  <si>
    <t>Estimated % of use for SELECTIVE collection of waste</t>
  </si>
  <si>
    <t>Type of fuel used, choose from list</t>
  </si>
  <si>
    <t>Fuel consumption per 100 km</t>
  </si>
  <si>
    <t>Estimate of mileage per year</t>
  </si>
  <si>
    <t>Estimate of cost of regular maintenance and spare parts</t>
  </si>
  <si>
    <t>Estimate of cost of technical review and insurance</t>
  </si>
  <si>
    <t>(years)</t>
  </si>
  <si>
    <t>(NC/vehicle)</t>
  </si>
  <si>
    <t>(liter/100 km/ vehicle)</t>
  </si>
  <si>
    <t>(km/year/vehicle)</t>
  </si>
  <si>
    <t>(NC/year)</t>
  </si>
  <si>
    <t>diesel</t>
  </si>
  <si>
    <t>petrol</t>
  </si>
  <si>
    <t>gas</t>
  </si>
  <si>
    <t>diesel oil</t>
  </si>
  <si>
    <t>electricity</t>
  </si>
  <si>
    <t>Total - fill in total if you dont have breakdown:</t>
  </si>
  <si>
    <t>Containers (please insert types of
containers you have by purchase orders, include only those used in collection)</t>
  </si>
  <si>
    <t>Expected life span from this moment</t>
  </si>
  <si>
    <t>Estimated % of use in  PRIMARY of waste</t>
  </si>
  <si>
    <t>Estimated maintenance cost per unit per year</t>
  </si>
  <si>
    <t>NC/container</t>
  </si>
  <si>
    <t>Bins:</t>
  </si>
  <si>
    <t>Yearly replacement rate</t>
  </si>
  <si>
    <t>Estimated % of use in PRIMARY of waste</t>
  </si>
  <si>
    <t>Estimated maintenance cost</t>
  </si>
  <si>
    <t>NC/unit</t>
  </si>
  <si>
    <t>NC/unit/year</t>
  </si>
  <si>
    <t>30 l bins</t>
  </si>
  <si>
    <t>60 l bins</t>
  </si>
  <si>
    <t>Transfer station:</t>
  </si>
  <si>
    <t>Year of of purchase</t>
  </si>
  <si>
    <t>Energy consumption per year</t>
  </si>
  <si>
    <t>Indicate energy source from the list</t>
  </si>
  <si>
    <t>Estimated maintenance and spare parts cost per unit per year</t>
  </si>
  <si>
    <t>(liter, kW or m3)/year</t>
  </si>
  <si>
    <t>Stationary compactor</t>
  </si>
  <si>
    <t>Other (specify)</t>
  </si>
  <si>
    <t>TREATMENT FACILITY</t>
  </si>
  <si>
    <t>Recycling yard</t>
  </si>
  <si>
    <t>Estimated maintenance and spare parts</t>
  </si>
  <si>
    <t>Containers 8 cm</t>
  </si>
  <si>
    <t>Containers 10 cm</t>
  </si>
  <si>
    <t>Containers 40 cm</t>
  </si>
  <si>
    <t>Press containers</t>
  </si>
  <si>
    <t>Shredder</t>
  </si>
  <si>
    <t>Baler</t>
  </si>
  <si>
    <t>Crusher</t>
  </si>
  <si>
    <t>Forklift</t>
  </si>
  <si>
    <t>Sorting belt</t>
  </si>
  <si>
    <t>Containers</t>
  </si>
  <si>
    <t>Widrow composting equipment</t>
  </si>
  <si>
    <t>Composter</t>
  </si>
  <si>
    <t>Bulldozer</t>
  </si>
  <si>
    <t>MBT</t>
  </si>
  <si>
    <t>If sorting and composting are part of the MBT, do not list them here. List here only additional equipment</t>
  </si>
  <si>
    <t>conveyor belt</t>
  </si>
  <si>
    <t>eddy current separator</t>
  </si>
  <si>
    <t>industrial magnet</t>
  </si>
  <si>
    <t>forklift</t>
  </si>
  <si>
    <t>biodigestor</t>
  </si>
  <si>
    <t>storage tank</t>
  </si>
  <si>
    <t>flare</t>
  </si>
  <si>
    <t>LANDFILL</t>
  </si>
  <si>
    <t>Scale</t>
  </si>
  <si>
    <t>Compactor</t>
  </si>
  <si>
    <t>Buldozer</t>
  </si>
  <si>
    <t>Assumptions and notes:</t>
  </si>
  <si>
    <t>only vehicles are insured</t>
  </si>
  <si>
    <t>the cost of waste management per ton is equal regardless who is the service user (this is of course not entirely true but have been used for approximation)</t>
  </si>
  <si>
    <t>TOTAL COSTS</t>
  </si>
  <si>
    <t>total</t>
  </si>
  <si>
    <t>househod cost approximation</t>
  </si>
  <si>
    <t>sweping</t>
  </si>
  <si>
    <t>primary collection</t>
  </si>
  <si>
    <t>secondary collection</t>
  </si>
  <si>
    <t>selective collection</t>
  </si>
  <si>
    <t>treatment</t>
  </si>
  <si>
    <t>disposal</t>
  </si>
  <si>
    <t>Total costs</t>
  </si>
  <si>
    <t>DISTRIBUTION of COSTS among the users</t>
  </si>
  <si>
    <t>estimated share of costs HH</t>
  </si>
  <si>
    <t>TOTAL LABOR COST</t>
  </si>
  <si>
    <t>weight</t>
  </si>
  <si>
    <t>weights for collection</t>
  </si>
  <si>
    <t>weights for tretment and disposal</t>
  </si>
  <si>
    <t>Total direct labor cost</t>
  </si>
  <si>
    <t>direct labor in sweeping</t>
  </si>
  <si>
    <t>direct labor in primary collection</t>
  </si>
  <si>
    <t>direct labor in secondary collection</t>
  </si>
  <si>
    <t>direct labor in selective collection</t>
  </si>
  <si>
    <t>direct labor in treatment</t>
  </si>
  <si>
    <t>direct labor in landfilling</t>
  </si>
  <si>
    <t>Total indirect labor</t>
  </si>
  <si>
    <t>indirect labor in sweeping</t>
  </si>
  <si>
    <t>indirect labor in primary collection</t>
  </si>
  <si>
    <t>indirect labor in secondary collection</t>
  </si>
  <si>
    <t>indirect labor in selective collection</t>
  </si>
  <si>
    <t>indirect labor in treatment</t>
  </si>
  <si>
    <t>indirect labor in  landfilling</t>
  </si>
  <si>
    <t>REDISTRIBUTION OF OVERHEAD</t>
  </si>
  <si>
    <t>SWEEPING</t>
  </si>
  <si>
    <t>PRIMARY COLLECTION</t>
  </si>
  <si>
    <t>SECONDARY COLLECTION</t>
  </si>
  <si>
    <t>SELECTIVE COLLECTION</t>
  </si>
  <si>
    <t>TOTAL INDIRECT COSTS REDISTRIBUTED</t>
  </si>
  <si>
    <t>BUILDINGS DEPRECIATION</t>
  </si>
  <si>
    <t>Linear Depreciation</t>
  </si>
  <si>
    <t>1.1.1.</t>
  </si>
  <si>
    <t>Staff</t>
  </si>
  <si>
    <t>Full time employee equivalent</t>
  </si>
  <si>
    <t>Full cost per year</t>
  </si>
  <si>
    <t>Direct labor cost</t>
  </si>
  <si>
    <t>TOTAL direct labor cost</t>
  </si>
  <si>
    <t>Indirect labor cost</t>
  </si>
  <si>
    <t>weight of sweeping in total direct labor</t>
  </si>
  <si>
    <t>Redistributed management cost</t>
  </si>
  <si>
    <t>Redistributed administrative labor cost</t>
  </si>
  <si>
    <t>Redistributed maintenance</t>
  </si>
  <si>
    <t>Redistributed other</t>
  </si>
  <si>
    <t>Total indirect labor cost</t>
  </si>
  <si>
    <t>Total labor cost</t>
  </si>
  <si>
    <t>1.1.2.</t>
  </si>
  <si>
    <t>Cost of fuel, maintainance, insurance, depreciation</t>
  </si>
  <si>
    <r>
      <t xml:space="preserve">Cost of fuel for vehicles 
</t>
    </r>
    <r>
      <rPr>
        <b/>
        <sz val="10"/>
        <rFont val="Calibri"/>
        <family val="2"/>
        <charset val="1"/>
      </rPr>
      <t>per year</t>
    </r>
  </si>
  <si>
    <r>
      <t xml:space="preserve">Maintenance of vehicles </t>
    </r>
    <r>
      <rPr>
        <b/>
        <sz val="10"/>
        <rFont val="Calibri"/>
        <family val="2"/>
        <charset val="1"/>
      </rPr>
      <t>per year</t>
    </r>
  </si>
  <si>
    <r>
      <t xml:space="preserve">Vehicles technical review and insurance </t>
    </r>
    <r>
      <rPr>
        <b/>
        <sz val="10"/>
        <rFont val="Calibri"/>
        <family val="2"/>
        <charset val="1"/>
      </rPr>
      <t>per year</t>
    </r>
  </si>
  <si>
    <t>unit price of fuel</t>
  </si>
  <si>
    <t>Total:</t>
  </si>
  <si>
    <t>COLLECTION</t>
  </si>
  <si>
    <t>1.2.1.</t>
  </si>
  <si>
    <t>Management and aministrative labor cost</t>
  </si>
  <si>
    <t>weight of collection in total direct labor</t>
  </si>
  <si>
    <t>1.2.2.</t>
  </si>
  <si>
    <t>1.2.3.</t>
  </si>
  <si>
    <t>Maintenance and spare parts costs</t>
  </si>
  <si>
    <t>Replacement cost</t>
  </si>
  <si>
    <t>Depreciation (yes or no)</t>
  </si>
  <si>
    <t>n.a.</t>
  </si>
  <si>
    <t>1.2.4.</t>
  </si>
  <si>
    <t>Bins</t>
  </si>
  <si>
    <t>Yearly replacement cost</t>
  </si>
  <si>
    <t>1.2.5.</t>
  </si>
  <si>
    <t>Plastic bags</t>
  </si>
  <si>
    <t>cost</t>
  </si>
  <si>
    <t>cost of plastic bags</t>
  </si>
  <si>
    <t>MIXED COLLECTION</t>
  </si>
  <si>
    <t>TRANSFER STATION and TRANSPORT</t>
  </si>
  <si>
    <t>1.3.1.</t>
  </si>
  <si>
    <t>weight of transfer in total direct labor</t>
  </si>
  <si>
    <t>1.3.2.</t>
  </si>
  <si>
    <t>1.3.3.</t>
  </si>
  <si>
    <t>Other equipment</t>
  </si>
  <si>
    <t>1.4.</t>
  </si>
  <si>
    <t>SELECTIVE collection</t>
  </si>
  <si>
    <t>1.4.1.</t>
  </si>
  <si>
    <t>weight of selective collection in total direct labor</t>
  </si>
  <si>
    <t>Total labor cost in SELECTIVE COLLECTION</t>
  </si>
  <si>
    <t>1.4.2.</t>
  </si>
  <si>
    <t>1.4.3.</t>
  </si>
  <si>
    <t>1.4.4.</t>
  </si>
  <si>
    <t>2.1.1.</t>
  </si>
  <si>
    <t>weight of treatment in total direct labor</t>
  </si>
  <si>
    <t>Total labor cost in TREATMENT</t>
  </si>
  <si>
    <t>2.1.2.</t>
  </si>
  <si>
    <r>
      <t>Cost of fuel or energy for equipment oprationn</t>
    </r>
    <r>
      <rPr>
        <b/>
        <sz val="10"/>
        <rFont val="Calibri"/>
        <family val="2"/>
        <charset val="1"/>
      </rPr>
      <t xml:space="preserve"> per year
per year</t>
    </r>
  </si>
  <si>
    <r>
      <t xml:space="preserve">Maintenance  </t>
    </r>
    <r>
      <rPr>
        <b/>
        <sz val="10"/>
        <rFont val="Calibri"/>
        <family val="2"/>
        <charset val="1"/>
      </rPr>
      <t>per year</t>
    </r>
  </si>
  <si>
    <t>unit price of fuel/energy</t>
  </si>
  <si>
    <t>2.1.3.</t>
  </si>
  <si>
    <t>2.1.4.</t>
  </si>
  <si>
    <t>2.1.5.</t>
  </si>
  <si>
    <t>c</t>
  </si>
  <si>
    <t>direct cost with TREATMENT:</t>
  </si>
  <si>
    <t>3.1.1.</t>
  </si>
  <si>
    <t>weight of landfilling in total direct labor</t>
  </si>
  <si>
    <t>Landfill facility</t>
  </si>
  <si>
    <r>
      <t>Cost of fuel or energy for equipment oprationn</t>
    </r>
    <r>
      <rPr>
        <b/>
        <sz val="10"/>
        <rFont val="Calibri"/>
        <family val="2"/>
        <charset val="1"/>
      </rPr>
      <t xml:space="preserve"> 
per year</t>
    </r>
  </si>
  <si>
    <t>TOTAL LANDFILL costs:</t>
  </si>
  <si>
    <t>cross checks</t>
  </si>
  <si>
    <t>calculated</t>
  </si>
  <si>
    <t>input</t>
  </si>
  <si>
    <t>fuel in sweeping and ollection</t>
  </si>
  <si>
    <t>depreciation equipment</t>
  </si>
  <si>
    <t>depreciation buildings and land improvements</t>
  </si>
  <si>
    <t>maintenance and spare parts</t>
  </si>
  <si>
    <t>INDICATORS</t>
  </si>
  <si>
    <t>EUR/year</t>
  </si>
  <si>
    <t>Difference in %</t>
  </si>
  <si>
    <t>Typical value 
- regional benchmark</t>
  </si>
  <si>
    <t>A</t>
  </si>
  <si>
    <t>TOTAL COST</t>
  </si>
  <si>
    <t>B</t>
  </si>
  <si>
    <t>BREAKDOWN OF TOTAL COSTS PER ACTIVITY</t>
  </si>
  <si>
    <t>C</t>
  </si>
  <si>
    <t>COST/ activity/ ton</t>
  </si>
  <si>
    <t>D</t>
  </si>
  <si>
    <t>COST/ activity/ capita</t>
  </si>
  <si>
    <r>
      <t>km</t>
    </r>
    <r>
      <rPr>
        <vertAlign val="superscript"/>
        <sz val="10"/>
        <color theme="1"/>
        <rFont val="Calibri"/>
        <family val="2"/>
        <charset val="1"/>
      </rPr>
      <t>2</t>
    </r>
  </si>
  <si>
    <r>
      <t>people/km</t>
    </r>
    <r>
      <rPr>
        <vertAlign val="superscript"/>
        <sz val="10"/>
        <color theme="1"/>
        <rFont val="Calibri"/>
        <family val="2"/>
        <charset val="1"/>
      </rPr>
      <t>2</t>
    </r>
  </si>
  <si>
    <r>
      <t>NC/m</t>
    </r>
    <r>
      <rPr>
        <vertAlign val="superscript"/>
        <sz val="10"/>
        <color theme="1"/>
        <rFont val="Calibri"/>
        <family val="2"/>
        <charset val="1"/>
      </rPr>
      <t>3</t>
    </r>
  </si>
  <si>
    <r>
      <t>m</t>
    </r>
    <r>
      <rPr>
        <vertAlign val="superscript"/>
        <sz val="10"/>
        <color theme="1"/>
        <rFont val="Calibri"/>
        <family val="2"/>
        <charset val="1"/>
      </rPr>
      <t>2</t>
    </r>
  </si>
  <si>
    <r>
      <t>t/m</t>
    </r>
    <r>
      <rPr>
        <vertAlign val="superscript"/>
        <sz val="10"/>
        <color theme="1"/>
        <rFont val="Calibri"/>
        <family val="2"/>
        <charset val="1"/>
      </rPr>
      <t>3</t>
    </r>
  </si>
  <si>
    <r>
      <t>m</t>
    </r>
    <r>
      <rPr>
        <vertAlign val="superscript"/>
        <sz val="10"/>
        <color theme="1"/>
        <rFont val="Calibri"/>
        <family val="2"/>
        <charset val="1"/>
      </rPr>
      <t>3</t>
    </r>
    <r>
      <rPr>
        <sz val="10"/>
        <color theme="1"/>
        <rFont val="Calibri"/>
        <family val="2"/>
        <charset val="1"/>
      </rPr>
      <t>/year</t>
    </r>
  </si>
  <si>
    <r>
      <t>m</t>
    </r>
    <r>
      <rPr>
        <vertAlign val="superscript"/>
        <sz val="10"/>
        <color theme="1"/>
        <rFont val="Calibri"/>
        <family val="2"/>
        <charset val="1"/>
      </rPr>
      <t>3</t>
    </r>
  </si>
  <si>
    <r>
      <t>Size in m</t>
    </r>
    <r>
      <rPr>
        <b/>
        <vertAlign val="superscript"/>
        <sz val="10"/>
        <color theme="1"/>
        <rFont val="Calibri"/>
        <family val="2"/>
        <charset val="238"/>
      </rPr>
      <t>2</t>
    </r>
  </si>
  <si>
    <r>
      <t>Replaceable container 35 m</t>
    </r>
    <r>
      <rPr>
        <vertAlign val="superscript"/>
        <sz val="10"/>
        <color theme="1"/>
        <rFont val="Calibri"/>
        <family val="2"/>
        <charset val="238"/>
      </rPr>
      <t>3</t>
    </r>
  </si>
  <si>
    <r>
      <t>Replaceable container 10 m</t>
    </r>
    <r>
      <rPr>
        <vertAlign val="superscript"/>
        <sz val="10"/>
        <color theme="1"/>
        <rFont val="Calibri"/>
        <family val="2"/>
        <charset val="238"/>
      </rPr>
      <t>3</t>
    </r>
  </si>
  <si>
    <r>
      <t>Replaceable container 8 m</t>
    </r>
    <r>
      <rPr>
        <vertAlign val="superscript"/>
        <sz val="10"/>
        <color theme="1"/>
        <rFont val="Calibri"/>
        <family val="2"/>
        <charset val="238"/>
      </rPr>
      <t>3</t>
    </r>
  </si>
</sst>
</file>

<file path=xl/styles.xml><?xml version="1.0" encoding="utf-8"?>
<styleSheet xmlns="http://schemas.openxmlformats.org/spreadsheetml/2006/main">
  <numFmts count="2">
    <numFmt numFmtId="164" formatCode="_(* #,##0.00_);_(* \(#,##0.00\);_(* \-??_);_(@_)"/>
    <numFmt numFmtId="165" formatCode="00.00"/>
  </numFmts>
  <fonts count="29">
    <font>
      <sz val="10"/>
      <name val="Arial"/>
      <family val="2"/>
    </font>
    <font>
      <sz val="10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b/>
      <sz val="10"/>
      <name val="Calibri"/>
      <family val="2"/>
      <charset val="1"/>
    </font>
    <font>
      <sz val="10"/>
      <name val="Calibri"/>
      <family val="2"/>
      <charset val="1"/>
    </font>
    <font>
      <sz val="10"/>
      <color indexed="10"/>
      <name val="Calibri"/>
      <family val="2"/>
      <charset val="1"/>
    </font>
    <font>
      <b/>
      <sz val="9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b/>
      <sz val="10"/>
      <color indexed="10"/>
      <name val="Calibri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i/>
      <sz val="10"/>
      <name val="Calibri"/>
      <family val="2"/>
      <charset val="1"/>
    </font>
    <font>
      <sz val="9"/>
      <name val="Calibri"/>
      <family val="2"/>
      <charset val="1"/>
    </font>
    <font>
      <b/>
      <sz val="11"/>
      <name val="Calibri"/>
      <family val="2"/>
      <charset val="1"/>
    </font>
    <font>
      <b/>
      <sz val="10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b/>
      <sz val="18"/>
      <color theme="1"/>
      <name val="Calibri"/>
      <family val="2"/>
      <charset val="1"/>
    </font>
    <font>
      <b/>
      <sz val="12"/>
      <color theme="1"/>
      <name val="Calibri"/>
      <family val="2"/>
      <charset val="1"/>
    </font>
    <font>
      <sz val="18"/>
      <color theme="1"/>
      <name val="Calibri"/>
      <family val="2"/>
      <charset val="1"/>
    </font>
    <font>
      <b/>
      <sz val="14"/>
      <color theme="1"/>
      <name val="Calibri"/>
      <family val="2"/>
      <charset val="1"/>
    </font>
    <font>
      <vertAlign val="superscript"/>
      <sz val="10"/>
      <color theme="1"/>
      <name val="Calibri"/>
      <family val="2"/>
      <charset val="1"/>
    </font>
    <font>
      <sz val="9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sz val="10"/>
      <color theme="1"/>
      <name val="Arial"/>
      <family val="2"/>
    </font>
    <font>
      <sz val="11"/>
      <color theme="1"/>
      <name val="Calibri"/>
      <family val="2"/>
      <charset val="1"/>
    </font>
    <font>
      <b/>
      <vertAlign val="superscript"/>
      <sz val="10"/>
      <color theme="1"/>
      <name val="Calibri"/>
      <family val="2"/>
      <charset val="238"/>
    </font>
    <font>
      <vertAlign val="superscript"/>
      <sz val="10"/>
      <color theme="1"/>
      <name val="Calibri"/>
      <family val="2"/>
      <charset val="238"/>
    </font>
    <font>
      <b/>
      <i/>
      <sz val="10"/>
      <color theme="1"/>
      <name val="Calibri"/>
      <family val="2"/>
      <charset val="1"/>
    </font>
    <font>
      <i/>
      <sz val="10"/>
      <color theme="1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indexed="52"/>
        <bgColor indexed="51"/>
      </patternFill>
    </fill>
    <fill>
      <patternFill patternType="solid">
        <fgColor indexed="43"/>
        <bgColor indexed="47"/>
      </patternFill>
    </fill>
    <fill>
      <patternFill patternType="solid">
        <fgColor indexed="51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43"/>
      </patternFill>
    </fill>
    <fill>
      <patternFill patternType="solid">
        <fgColor indexed="44"/>
        <bgColor indexed="24"/>
      </patternFill>
    </fill>
    <fill>
      <patternFill patternType="solid">
        <fgColor indexed="46"/>
        <bgColor indexed="22"/>
      </patternFill>
    </fill>
    <fill>
      <patternFill patternType="solid">
        <fgColor indexed="22"/>
        <bgColor indexed="46"/>
      </patternFill>
    </fill>
    <fill>
      <patternFill patternType="solid">
        <fgColor indexed="50"/>
        <bgColor indexed="46"/>
      </patternFill>
    </fill>
    <fill>
      <patternFill patternType="solid">
        <fgColor theme="3" tint="0.79998168889431442"/>
        <bgColor indexed="60"/>
      </patternFill>
    </fill>
  </fills>
  <borders count="3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2">
    <xf numFmtId="0" fontId="0" fillId="0" borderId="0" xfId="0"/>
    <xf numFmtId="2" fontId="4" fillId="0" borderId="0" xfId="0" applyNumberFormat="1" applyFont="1" applyBorder="1"/>
    <xf numFmtId="2" fontId="3" fillId="0" borderId="0" xfId="0" applyNumberFormat="1" applyFont="1" applyAlignment="1">
      <alignment horizontal="right" vertical="top"/>
    </xf>
    <xf numFmtId="2" fontId="4" fillId="0" borderId="0" xfId="0" applyNumberFormat="1" applyFont="1"/>
    <xf numFmtId="2" fontId="3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3" fillId="2" borderId="0" xfId="0" applyNumberFormat="1" applyFont="1" applyFill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right" vertical="center"/>
    </xf>
    <xf numFmtId="2" fontId="3" fillId="8" borderId="0" xfId="0" applyNumberFormat="1" applyFont="1" applyFill="1" applyAlignment="1">
      <alignment horizontal="right" vertical="center"/>
    </xf>
    <xf numFmtId="2" fontId="4" fillId="2" borderId="0" xfId="0" applyNumberFormat="1" applyFont="1" applyFill="1" applyAlignment="1">
      <alignment vertical="center"/>
    </xf>
    <xf numFmtId="2" fontId="4" fillId="0" borderId="0" xfId="0" applyNumberFormat="1" applyFont="1" applyAlignment="1">
      <alignment horizontal="right" vertical="center"/>
    </xf>
    <xf numFmtId="2" fontId="4" fillId="2" borderId="0" xfId="0" applyNumberFormat="1" applyFont="1" applyFill="1" applyAlignment="1">
      <alignment horizontal="right" vertical="center"/>
    </xf>
    <xf numFmtId="2" fontId="3" fillId="0" borderId="0" xfId="0" applyNumberFormat="1" applyFont="1"/>
    <xf numFmtId="2" fontId="3" fillId="8" borderId="0" xfId="0" applyNumberFormat="1" applyFont="1" applyFill="1" applyAlignment="1">
      <alignment horizontal="left" vertical="top"/>
    </xf>
    <xf numFmtId="2" fontId="4" fillId="0" borderId="0" xfId="0" applyNumberFormat="1" applyFont="1" applyAlignment="1">
      <alignment horizontal="right" vertical="top"/>
    </xf>
    <xf numFmtId="2" fontId="3" fillId="9" borderId="0" xfId="0" applyNumberFormat="1" applyFont="1" applyFill="1"/>
    <xf numFmtId="2" fontId="9" fillId="2" borderId="0" xfId="0" applyNumberFormat="1" applyFont="1" applyFill="1" applyBorder="1" applyAlignment="1">
      <alignment horizontal="right" vertical="center"/>
    </xf>
    <xf numFmtId="2" fontId="9" fillId="2" borderId="0" xfId="0" applyNumberFormat="1" applyFont="1" applyFill="1" applyBorder="1" applyAlignment="1">
      <alignment vertical="center"/>
    </xf>
    <xf numFmtId="2" fontId="10" fillId="2" borderId="0" xfId="0" applyNumberFormat="1" applyFont="1" applyFill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horizontal="right" vertical="top"/>
    </xf>
    <xf numFmtId="2" fontId="3" fillId="2" borderId="0" xfId="0" applyNumberFormat="1" applyFont="1" applyFill="1" applyAlignment="1">
      <alignment horizontal="right" vertical="center"/>
    </xf>
    <xf numFmtId="2" fontId="3" fillId="8" borderId="0" xfId="0" applyNumberFormat="1" applyFont="1" applyFill="1" applyBorder="1" applyAlignment="1">
      <alignment horizontal="right" vertical="top"/>
    </xf>
    <xf numFmtId="2" fontId="3" fillId="8" borderId="0" xfId="0" applyNumberFormat="1" applyFont="1" applyFill="1" applyBorder="1" applyAlignment="1">
      <alignment horizontal="left" vertical="top"/>
    </xf>
    <xf numFmtId="2" fontId="3" fillId="8" borderId="0" xfId="0" applyNumberFormat="1" applyFont="1" applyFill="1" applyBorder="1" applyAlignment="1">
      <alignment horizontal="center" vertical="top" wrapText="1"/>
    </xf>
    <xf numFmtId="2" fontId="3" fillId="8" borderId="0" xfId="0" applyNumberFormat="1" applyFont="1" applyFill="1" applyBorder="1" applyAlignment="1">
      <alignment horizontal="left" vertical="top" wrapText="1"/>
    </xf>
    <xf numFmtId="2" fontId="4" fillId="0" borderId="0" xfId="0" applyNumberFormat="1" applyFont="1" applyAlignment="1">
      <alignment horizontal="left" indent="1"/>
    </xf>
    <xf numFmtId="2" fontId="11" fillId="0" borderId="0" xfId="0" applyNumberFormat="1" applyFont="1"/>
    <xf numFmtId="2" fontId="12" fillId="0" borderId="0" xfId="0" applyNumberFormat="1" applyFont="1" applyAlignment="1">
      <alignment horizontal="right" vertical="top"/>
    </xf>
    <xf numFmtId="2" fontId="4" fillId="0" borderId="0" xfId="0" applyNumberFormat="1" applyFont="1" applyAlignment="1">
      <alignment horizontal="left" vertical="top" indent="1"/>
    </xf>
    <xf numFmtId="2" fontId="3" fillId="9" borderId="1" xfId="0" applyNumberFormat="1" applyFont="1" applyFill="1" applyBorder="1"/>
    <xf numFmtId="2" fontId="3" fillId="8" borderId="0" xfId="0" applyNumberFormat="1" applyFont="1" applyFill="1" applyAlignment="1">
      <alignment horizontal="right" vertical="top"/>
    </xf>
    <xf numFmtId="2" fontId="4" fillId="8" borderId="0" xfId="0" applyNumberFormat="1" applyFont="1" applyFill="1" applyAlignment="1">
      <alignment horizontal="left" vertical="top" wrapText="1"/>
    </xf>
    <xf numFmtId="2" fontId="3" fillId="8" borderId="0" xfId="0" applyNumberFormat="1" applyFont="1" applyFill="1" applyAlignment="1">
      <alignment horizontal="right" vertical="top" wrapText="1"/>
    </xf>
    <xf numFmtId="2" fontId="12" fillId="0" borderId="0" xfId="0" applyNumberFormat="1" applyFont="1" applyAlignment="1">
      <alignment horizontal="left" vertical="top"/>
    </xf>
    <xf numFmtId="2" fontId="3" fillId="10" borderId="0" xfId="0" applyNumberFormat="1" applyFont="1" applyFill="1" applyAlignment="1">
      <alignment horizontal="center" vertical="center"/>
    </xf>
    <xf numFmtId="2" fontId="3" fillId="10" borderId="0" xfId="0" applyNumberFormat="1" applyFont="1" applyFill="1" applyBorder="1" applyAlignment="1">
      <alignment vertical="center" wrapText="1"/>
    </xf>
    <xf numFmtId="2" fontId="3" fillId="10" borderId="0" xfId="0" applyNumberFormat="1" applyFont="1" applyFill="1" applyBorder="1" applyAlignment="1" applyProtection="1">
      <alignment vertical="center"/>
    </xf>
    <xf numFmtId="2" fontId="8" fillId="0" borderId="0" xfId="0" applyNumberFormat="1" applyFont="1" applyAlignment="1">
      <alignment horizontal="right" vertical="top"/>
    </xf>
    <xf numFmtId="2" fontId="5" fillId="0" borderId="0" xfId="0" applyNumberFormat="1" applyFont="1" applyAlignment="1">
      <alignment horizontal="left" vertical="top" indent="1"/>
    </xf>
    <xf numFmtId="2" fontId="3" fillId="8" borderId="0" xfId="0" applyNumberFormat="1" applyFont="1" applyFill="1" applyAlignment="1">
      <alignment vertical="top"/>
    </xf>
    <xf numFmtId="2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vertical="top"/>
    </xf>
    <xf numFmtId="2" fontId="3" fillId="0" borderId="0" xfId="0" applyNumberFormat="1" applyFont="1" applyBorder="1"/>
    <xf numFmtId="2" fontId="3" fillId="10" borderId="0" xfId="0" applyNumberFormat="1" applyFont="1" applyFill="1" applyAlignment="1">
      <alignment horizontal="right" vertical="top"/>
    </xf>
    <xf numFmtId="2" fontId="4" fillId="0" borderId="0" xfId="0" applyNumberFormat="1" applyFont="1" applyAlignment="1">
      <alignment vertical="top" wrapText="1"/>
    </xf>
    <xf numFmtId="2" fontId="3" fillId="0" borderId="0" xfId="0" applyNumberFormat="1" applyFont="1" applyBorder="1" applyAlignment="1">
      <alignment vertical="center" wrapText="1"/>
    </xf>
    <xf numFmtId="2" fontId="3" fillId="0" borderId="0" xfId="0" applyNumberFormat="1" applyFont="1" applyBorder="1" applyAlignment="1">
      <alignment vertical="center"/>
    </xf>
    <xf numFmtId="2" fontId="13" fillId="2" borderId="0" xfId="0" applyNumberFormat="1" applyFont="1" applyFill="1" applyAlignment="1">
      <alignment horizontal="right" vertical="top"/>
    </xf>
    <xf numFmtId="2" fontId="13" fillId="2" borderId="0" xfId="0" applyNumberFormat="1" applyFont="1" applyFill="1" applyAlignment="1">
      <alignment vertical="top"/>
    </xf>
    <xf numFmtId="2" fontId="3" fillId="8" borderId="0" xfId="0" applyNumberFormat="1" applyFont="1" applyFill="1" applyAlignment="1">
      <alignment horizontal="center" vertical="top" wrapText="1"/>
    </xf>
    <xf numFmtId="2" fontId="3" fillId="8" borderId="0" xfId="0" applyNumberFormat="1" applyFont="1" applyFill="1" applyAlignment="1">
      <alignment horizontal="left" vertical="top" wrapText="1"/>
    </xf>
    <xf numFmtId="2" fontId="3" fillId="10" borderId="0" xfId="0" applyNumberFormat="1" applyFont="1" applyFill="1" applyAlignment="1">
      <alignment horizontal="right" vertical="center"/>
    </xf>
    <xf numFmtId="2" fontId="4" fillId="0" borderId="0" xfId="0" applyNumberFormat="1" applyFont="1" applyAlignment="1">
      <alignment vertical="center" wrapText="1"/>
    </xf>
    <xf numFmtId="2" fontId="4" fillId="0" borderId="0" xfId="0" applyNumberFormat="1" applyFont="1" applyAlignment="1">
      <alignment horizontal="left" vertical="center"/>
    </xf>
    <xf numFmtId="2" fontId="3" fillId="10" borderId="0" xfId="0" applyNumberFormat="1" applyFont="1" applyFill="1" applyAlignment="1">
      <alignment vertical="center" wrapText="1"/>
    </xf>
    <xf numFmtId="2" fontId="3" fillId="10" borderId="0" xfId="0" applyNumberFormat="1" applyFont="1" applyFill="1" applyAlignment="1">
      <alignment vertical="center"/>
    </xf>
    <xf numFmtId="2" fontId="3" fillId="0" borderId="0" xfId="0" applyNumberFormat="1" applyFont="1" applyBorder="1" applyAlignment="1">
      <alignment horizontal="right" vertical="center"/>
    </xf>
    <xf numFmtId="2" fontId="3" fillId="10" borderId="1" xfId="0" applyNumberFormat="1" applyFont="1" applyFill="1" applyBorder="1" applyAlignment="1" applyProtection="1">
      <alignment vertical="center"/>
    </xf>
    <xf numFmtId="2" fontId="4" fillId="0" borderId="1" xfId="0" applyNumberFormat="1" applyFont="1" applyBorder="1"/>
    <xf numFmtId="2" fontId="2" fillId="0" borderId="0" xfId="0" applyNumberFormat="1" applyFont="1" applyAlignment="1">
      <alignment horizontal="center"/>
    </xf>
    <xf numFmtId="2" fontId="1" fillId="0" borderId="0" xfId="0" applyNumberFormat="1" applyFont="1"/>
    <xf numFmtId="2" fontId="1" fillId="0" borderId="0" xfId="0" applyNumberFormat="1" applyFont="1" applyAlignment="1">
      <alignment horizontal="right" indent="1"/>
    </xf>
    <xf numFmtId="2" fontId="1" fillId="0" borderId="0" xfId="0" applyNumberFormat="1" applyFont="1" applyAlignment="1">
      <alignment horizontal="center"/>
    </xf>
    <xf numFmtId="2" fontId="2" fillId="2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 wrapText="1"/>
    </xf>
    <xf numFmtId="2" fontId="2" fillId="11" borderId="0" xfId="0" applyNumberFormat="1" applyFont="1" applyFill="1" applyAlignment="1">
      <alignment horizontal="center" vertical="center" wrapText="1"/>
    </xf>
    <xf numFmtId="2" fontId="2" fillId="11" borderId="0" xfId="0" applyNumberFormat="1" applyFont="1" applyFill="1" applyAlignment="1">
      <alignment horizontal="left" vertical="top"/>
    </xf>
    <xf numFmtId="2" fontId="2" fillId="11" borderId="0" xfId="0" applyNumberFormat="1" applyFont="1" applyFill="1" applyAlignment="1">
      <alignment horizontal="left" vertical="top" wrapText="1"/>
    </xf>
    <xf numFmtId="2" fontId="2" fillId="12" borderId="0" xfId="0" applyNumberFormat="1" applyFont="1" applyFill="1" applyAlignment="1">
      <alignment horizontal="center" wrapText="1"/>
    </xf>
    <xf numFmtId="2" fontId="2" fillId="0" borderId="0" xfId="0" applyNumberFormat="1" applyFont="1" applyAlignment="1">
      <alignment horizontal="left" vertical="top"/>
    </xf>
    <xf numFmtId="2" fontId="2" fillId="0" borderId="0" xfId="0" applyNumberFormat="1" applyFont="1" applyAlignment="1">
      <alignment horizontal="center" vertical="top"/>
    </xf>
    <xf numFmtId="2" fontId="2" fillId="0" borderId="0" xfId="0" applyNumberFormat="1" applyFont="1" applyAlignment="1">
      <alignment horizontal="center" vertical="top" wrapText="1"/>
    </xf>
    <xf numFmtId="2" fontId="2" fillId="0" borderId="0" xfId="0" applyNumberFormat="1" applyFont="1" applyAlignment="1">
      <alignment horizontal="left" vertical="top" wrapText="1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left" vertical="center" wrapText="1"/>
    </xf>
    <xf numFmtId="2" fontId="1" fillId="0" borderId="0" xfId="0" applyNumberFormat="1" applyFont="1" applyAlignment="1">
      <alignment horizontal="right" indent="11"/>
    </xf>
    <xf numFmtId="2" fontId="2" fillId="0" borderId="0" xfId="0" applyNumberFormat="1" applyFont="1" applyAlignment="1">
      <alignment horizontal="left" vertical="center" wrapText="1"/>
    </xf>
    <xf numFmtId="2" fontId="1" fillId="0" borderId="0" xfId="0" applyNumberFormat="1" applyFont="1" applyAlignment="1">
      <alignment vertical="center"/>
    </xf>
    <xf numFmtId="2" fontId="14" fillId="0" borderId="0" xfId="0" applyNumberFormat="1" applyFont="1" applyAlignment="1" applyProtection="1">
      <alignment horizontal="right" vertical="center"/>
      <protection locked="0"/>
    </xf>
    <xf numFmtId="2" fontId="15" fillId="0" borderId="0" xfId="0" applyNumberFormat="1" applyFont="1" applyAlignment="1" applyProtection="1">
      <alignment horizontal="left"/>
      <protection locked="0"/>
    </xf>
    <xf numFmtId="2" fontId="15" fillId="0" borderId="0" xfId="0" applyNumberFormat="1" applyFont="1" applyAlignment="1" applyProtection="1">
      <alignment horizontal="center" vertical="center"/>
      <protection locked="0"/>
    </xf>
    <xf numFmtId="2" fontId="15" fillId="0" borderId="0" xfId="0" applyNumberFormat="1" applyFont="1" applyProtection="1">
      <protection locked="0"/>
    </xf>
    <xf numFmtId="2" fontId="16" fillId="0" borderId="0" xfId="0" applyNumberFormat="1" applyFont="1" applyBorder="1" applyAlignment="1" applyProtection="1">
      <alignment horizontal="right" vertical="top" wrapText="1"/>
      <protection locked="0"/>
    </xf>
    <xf numFmtId="2" fontId="17" fillId="0" borderId="0" xfId="0" applyNumberFormat="1" applyFont="1" applyBorder="1" applyAlignment="1" applyProtection="1">
      <alignment vertical="top" wrapText="1"/>
      <protection locked="0"/>
    </xf>
    <xf numFmtId="2" fontId="16" fillId="0" borderId="0" xfId="0" applyNumberFormat="1" applyFont="1" applyAlignment="1" applyProtection="1">
      <alignment horizontal="right" vertical="center"/>
      <protection locked="0"/>
    </xf>
    <xf numFmtId="2" fontId="18" fillId="0" borderId="0" xfId="0" applyNumberFormat="1" applyFont="1" applyProtection="1">
      <protection locked="0"/>
    </xf>
    <xf numFmtId="2" fontId="15" fillId="0" borderId="0" xfId="0" applyNumberFormat="1" applyFont="1" applyAlignment="1" applyProtection="1">
      <alignment horizontal="right" vertical="center"/>
      <protection locked="0"/>
    </xf>
    <xf numFmtId="2" fontId="15" fillId="0" borderId="0" xfId="0" applyNumberFormat="1" applyFont="1" applyAlignment="1" applyProtection="1">
      <alignment vertical="center" wrapText="1"/>
      <protection locked="0"/>
    </xf>
    <xf numFmtId="2" fontId="15" fillId="0" borderId="0" xfId="0" applyNumberFormat="1" applyFont="1" applyAlignment="1" applyProtection="1">
      <alignment vertical="center"/>
      <protection locked="0"/>
    </xf>
    <xf numFmtId="2" fontId="19" fillId="2" borderId="0" xfId="0" applyNumberFormat="1" applyFont="1" applyFill="1" applyBorder="1" applyAlignment="1" applyProtection="1">
      <alignment horizontal="right" vertical="center"/>
      <protection locked="0"/>
    </xf>
    <xf numFmtId="2" fontId="19" fillId="2" borderId="0" xfId="0" applyNumberFormat="1" applyFont="1" applyFill="1" applyBorder="1" applyAlignment="1" applyProtection="1">
      <alignment vertical="center" wrapText="1"/>
      <protection locked="0"/>
    </xf>
    <xf numFmtId="2" fontId="15" fillId="2" borderId="0" xfId="0" applyNumberFormat="1" applyFont="1" applyFill="1" applyBorder="1" applyAlignment="1" applyProtection="1">
      <alignment vertical="center"/>
      <protection locked="0"/>
    </xf>
    <xf numFmtId="2" fontId="19" fillId="0" borderId="0" xfId="0" applyNumberFormat="1" applyFont="1" applyBorder="1" applyAlignment="1" applyProtection="1">
      <alignment horizontal="right" vertical="center"/>
      <protection locked="0"/>
    </xf>
    <xf numFmtId="2" fontId="14" fillId="0" borderId="0" xfId="0" applyNumberFormat="1" applyFont="1" applyBorder="1" applyAlignment="1" applyProtection="1">
      <alignment vertical="center" wrapText="1"/>
      <protection locked="0"/>
    </xf>
    <xf numFmtId="2" fontId="15" fillId="0" borderId="0" xfId="0" applyNumberFormat="1" applyFont="1" applyBorder="1" applyAlignment="1" applyProtection="1">
      <alignment vertical="center"/>
      <protection locked="0"/>
    </xf>
    <xf numFmtId="2" fontId="14" fillId="0" borderId="0" xfId="0" applyNumberFormat="1" applyFont="1" applyAlignment="1" applyProtection="1">
      <alignment vertical="center"/>
      <protection locked="0"/>
    </xf>
    <xf numFmtId="2" fontId="15" fillId="0" borderId="0" xfId="0" applyNumberFormat="1" applyFont="1" applyAlignment="1" applyProtection="1">
      <alignment vertical="top"/>
      <protection locked="0"/>
    </xf>
    <xf numFmtId="2" fontId="15" fillId="0" borderId="0" xfId="0" applyNumberFormat="1" applyFont="1" applyBorder="1" applyAlignment="1" applyProtection="1">
      <alignment vertical="top"/>
      <protection locked="0"/>
    </xf>
    <xf numFmtId="2" fontId="15" fillId="0" borderId="0" xfId="0" applyNumberFormat="1" applyFont="1" applyAlignment="1" applyProtection="1">
      <alignment horizontal="left" vertical="top"/>
      <protection locked="0"/>
    </xf>
    <xf numFmtId="2" fontId="15" fillId="0" borderId="0" xfId="0" applyNumberFormat="1" applyFont="1" applyAlignment="1" applyProtection="1">
      <alignment horizontal="left" vertical="center" indent="1"/>
      <protection locked="0"/>
    </xf>
    <xf numFmtId="2" fontId="15" fillId="2" borderId="0" xfId="0" applyNumberFormat="1" applyFont="1" applyFill="1" applyBorder="1" applyAlignment="1" applyProtection="1">
      <alignment vertical="top"/>
      <protection locked="0"/>
    </xf>
    <xf numFmtId="2" fontId="14" fillId="3" borderId="0" xfId="0" applyNumberFormat="1" applyFont="1" applyFill="1" applyAlignment="1" applyProtection="1">
      <alignment horizontal="right" vertical="center"/>
      <protection locked="0"/>
    </xf>
    <xf numFmtId="2" fontId="14" fillId="3" borderId="0" xfId="0" applyNumberFormat="1" applyFont="1" applyFill="1" applyAlignment="1" applyProtection="1">
      <alignment vertical="center"/>
      <protection locked="0"/>
    </xf>
    <xf numFmtId="2" fontId="15" fillId="3" borderId="0" xfId="0" applyNumberFormat="1" applyFont="1" applyFill="1" applyAlignment="1" applyProtection="1">
      <alignment vertical="top"/>
      <protection locked="0"/>
    </xf>
    <xf numFmtId="2" fontId="15" fillId="3" borderId="0" xfId="0" applyNumberFormat="1" applyFont="1" applyFill="1" applyAlignment="1" applyProtection="1">
      <alignment vertical="top" wrapText="1"/>
      <protection locked="0"/>
    </xf>
    <xf numFmtId="2" fontId="14" fillId="0" borderId="0" xfId="0" applyNumberFormat="1" applyFont="1" applyAlignment="1" applyProtection="1">
      <alignment vertical="center" wrapText="1"/>
      <protection locked="0"/>
    </xf>
    <xf numFmtId="2" fontId="14" fillId="0" borderId="0" xfId="0" applyNumberFormat="1" applyFont="1" applyBorder="1" applyAlignment="1" applyProtection="1">
      <alignment horizontal="right" vertical="center"/>
      <protection locked="0"/>
    </xf>
    <xf numFmtId="2" fontId="14" fillId="0" borderId="0" xfId="0" applyNumberFormat="1" applyFont="1" applyBorder="1" applyAlignment="1" applyProtection="1">
      <alignment horizontal="left" vertical="center"/>
      <protection locked="0"/>
    </xf>
    <xf numFmtId="2" fontId="19" fillId="4" borderId="0" xfId="0" applyNumberFormat="1" applyFont="1" applyFill="1" applyBorder="1" applyAlignment="1" applyProtection="1">
      <alignment horizontal="right" vertical="center"/>
      <protection locked="0"/>
    </xf>
    <xf numFmtId="2" fontId="19" fillId="4" borderId="0" xfId="0" applyNumberFormat="1" applyFont="1" applyFill="1" applyBorder="1" applyAlignment="1" applyProtection="1">
      <alignment vertical="center" wrapText="1"/>
      <protection locked="0"/>
    </xf>
    <xf numFmtId="2" fontId="15" fillId="4" borderId="0" xfId="0" applyNumberFormat="1" applyFont="1" applyFill="1" applyBorder="1" applyAlignment="1" applyProtection="1">
      <alignment vertical="center"/>
      <protection locked="0"/>
    </xf>
    <xf numFmtId="2" fontId="15" fillId="0" borderId="0" xfId="0" applyNumberFormat="1" applyFont="1" applyBorder="1" applyAlignment="1" applyProtection="1">
      <alignment horizontal="right" vertical="center"/>
      <protection locked="0"/>
    </xf>
    <xf numFmtId="2" fontId="14" fillId="0" borderId="0" xfId="0" applyNumberFormat="1" applyFont="1" applyBorder="1" applyAlignment="1" applyProtection="1">
      <alignment horizontal="right" vertical="center" wrapText="1"/>
      <protection locked="0"/>
    </xf>
    <xf numFmtId="2" fontId="15" fillId="0" borderId="0" xfId="0" applyNumberFormat="1" applyFont="1" applyBorder="1" applyProtection="1">
      <protection locked="0"/>
    </xf>
    <xf numFmtId="2" fontId="15" fillId="0" borderId="0" xfId="0" applyNumberFormat="1" applyFont="1" applyBorder="1" applyAlignment="1" applyProtection="1">
      <alignment vertical="center" wrapText="1"/>
      <protection locked="0"/>
    </xf>
    <xf numFmtId="2" fontId="15" fillId="0" borderId="0" xfId="0" applyNumberFormat="1" applyFont="1" applyAlignment="1" applyProtection="1">
      <alignment horizontal="left" vertical="center" wrapText="1"/>
      <protection locked="0"/>
    </xf>
    <xf numFmtId="2" fontId="14" fillId="3" borderId="0" xfId="0" applyNumberFormat="1" applyFont="1" applyFill="1" applyAlignment="1" applyProtection="1">
      <alignment vertical="top"/>
      <protection locked="0"/>
    </xf>
    <xf numFmtId="2" fontId="15" fillId="3" borderId="0" xfId="0" applyNumberFormat="1" applyFont="1" applyFill="1" applyBorder="1" applyAlignment="1" applyProtection="1">
      <alignment horizontal="left" vertical="top" wrapText="1"/>
      <protection locked="0"/>
    </xf>
    <xf numFmtId="2" fontId="14" fillId="0" borderId="0" xfId="0" applyNumberFormat="1" applyFont="1" applyBorder="1" applyAlignment="1" applyProtection="1">
      <alignment horizontal="center" vertical="center" wrapText="1"/>
      <protection locked="0"/>
    </xf>
    <xf numFmtId="2" fontId="15" fillId="0" borderId="0" xfId="0" applyNumberFormat="1" applyFont="1" applyAlignment="1" applyProtection="1">
      <alignment wrapText="1"/>
      <protection locked="0"/>
    </xf>
    <xf numFmtId="2" fontId="19" fillId="2" borderId="0" xfId="0" applyNumberFormat="1" applyFont="1" applyFill="1" applyAlignment="1" applyProtection="1">
      <alignment horizontal="right" vertical="center"/>
      <protection locked="0"/>
    </xf>
    <xf numFmtId="2" fontId="19" fillId="2" borderId="0" xfId="0" applyNumberFormat="1" applyFont="1" applyFill="1" applyAlignment="1" applyProtection="1">
      <alignment vertical="center"/>
      <protection locked="0"/>
    </xf>
    <xf numFmtId="2" fontId="15" fillId="2" borderId="0" xfId="0" applyNumberFormat="1" applyFont="1" applyFill="1" applyBorder="1" applyProtection="1">
      <protection locked="0"/>
    </xf>
    <xf numFmtId="2" fontId="15" fillId="4" borderId="0" xfId="0" applyNumberFormat="1" applyFont="1" applyFill="1" applyAlignment="1" applyProtection="1">
      <alignment vertical="center"/>
      <protection locked="0"/>
    </xf>
    <xf numFmtId="2" fontId="14" fillId="3" borderId="0" xfId="0" applyNumberFormat="1" applyFont="1" applyFill="1" applyBorder="1" applyAlignment="1" applyProtection="1">
      <alignment horizontal="right" vertical="center"/>
      <protection locked="0"/>
    </xf>
    <xf numFmtId="2" fontId="14" fillId="3" borderId="0" xfId="0" applyNumberFormat="1" applyFont="1" applyFill="1" applyBorder="1" applyAlignment="1" applyProtection="1">
      <alignment horizontal="left" vertical="center"/>
      <protection locked="0"/>
    </xf>
    <xf numFmtId="2" fontId="21" fillId="0" borderId="0" xfId="0" applyNumberFormat="1" applyFont="1" applyAlignment="1" applyProtection="1">
      <alignment horizontal="right" vertical="center"/>
      <protection locked="0"/>
    </xf>
    <xf numFmtId="2" fontId="15" fillId="0" borderId="0" xfId="0" applyNumberFormat="1" applyFont="1" applyAlignment="1" applyProtection="1">
      <alignment horizontal="right"/>
      <protection locked="0"/>
    </xf>
    <xf numFmtId="1" fontId="15" fillId="0" borderId="0" xfId="0" applyNumberFormat="1" applyFont="1" applyAlignment="1" applyProtection="1">
      <alignment horizontal="right" vertical="center"/>
      <protection locked="0"/>
    </xf>
    <xf numFmtId="1" fontId="15" fillId="0" borderId="0" xfId="0" applyNumberFormat="1" applyFont="1" applyAlignment="1" applyProtection="1">
      <alignment horizontal="right"/>
      <protection locked="0"/>
    </xf>
    <xf numFmtId="1" fontId="15" fillId="0" borderId="0" xfId="0" applyNumberFormat="1" applyFont="1" applyBorder="1" applyAlignment="1" applyProtection="1">
      <alignment horizontal="right" vertical="center"/>
      <protection locked="0"/>
    </xf>
    <xf numFmtId="4" fontId="15" fillId="0" borderId="0" xfId="0" applyNumberFormat="1" applyFont="1" applyBorder="1" applyAlignment="1" applyProtection="1">
      <alignment horizontal="right" vertical="center"/>
      <protection locked="0"/>
    </xf>
    <xf numFmtId="2" fontId="15" fillId="0" borderId="0" xfId="0" applyNumberFormat="1" applyFont="1" applyBorder="1" applyAlignment="1" applyProtection="1">
      <alignment horizontal="center" vertical="center"/>
      <protection locked="0"/>
    </xf>
    <xf numFmtId="2" fontId="15" fillId="0" borderId="0" xfId="0" applyNumberFormat="1" applyFont="1" applyBorder="1" applyAlignment="1" applyProtection="1">
      <alignment horizontal="center" vertical="center" wrapText="1"/>
      <protection locked="0"/>
    </xf>
    <xf numFmtId="2" fontId="14" fillId="0" borderId="0" xfId="0" applyNumberFormat="1" applyFont="1" applyProtection="1">
      <protection locked="0"/>
    </xf>
    <xf numFmtId="2" fontId="14" fillId="3" borderId="0" xfId="0" applyNumberFormat="1" applyFont="1" applyFill="1" applyBorder="1" applyAlignment="1" applyProtection="1">
      <alignment horizontal="left" vertical="center" wrapText="1"/>
      <protection locked="0"/>
    </xf>
    <xf numFmtId="2" fontId="15" fillId="0" borderId="0" xfId="0" applyNumberFormat="1" applyFont="1" applyBorder="1" applyAlignment="1" applyProtection="1">
      <alignment horizontal="left" vertical="top" wrapText="1"/>
      <protection locked="0"/>
    </xf>
    <xf numFmtId="2" fontId="14" fillId="0" borderId="0" xfId="0" applyNumberFormat="1" applyFont="1" applyBorder="1" applyAlignment="1" applyProtection="1">
      <alignment horizontal="left" vertical="center" wrapText="1"/>
      <protection locked="0"/>
    </xf>
    <xf numFmtId="2" fontId="15" fillId="0" borderId="0" xfId="0" applyNumberFormat="1" applyFont="1" applyBorder="1" applyAlignment="1" applyProtection="1">
      <alignment horizontal="right" vertical="top" wrapText="1"/>
      <protection locked="0"/>
    </xf>
    <xf numFmtId="2" fontId="15" fillId="0" borderId="0" xfId="0" applyNumberFormat="1" applyFont="1" applyBorder="1" applyAlignment="1" applyProtection="1">
      <alignment horizontal="right" vertical="center" wrapText="1"/>
      <protection locked="0"/>
    </xf>
    <xf numFmtId="2" fontId="14" fillId="3" borderId="0" xfId="0" applyNumberFormat="1" applyFont="1" applyFill="1" applyBorder="1" applyAlignment="1" applyProtection="1">
      <alignment vertical="center"/>
      <protection locked="0"/>
    </xf>
    <xf numFmtId="2" fontId="15" fillId="5" borderId="0" xfId="0" applyNumberFormat="1" applyFont="1" applyFill="1" applyBorder="1" applyAlignment="1" applyProtection="1">
      <alignment horizontal="left" vertical="top" wrapText="1"/>
      <protection locked="0"/>
    </xf>
    <xf numFmtId="2" fontId="15" fillId="0" borderId="0" xfId="0" applyNumberFormat="1" applyFont="1" applyAlignment="1" applyProtection="1">
      <alignment vertical="top" wrapText="1"/>
      <protection locked="0"/>
    </xf>
    <xf numFmtId="2" fontId="15" fillId="0" borderId="0" xfId="0" applyNumberFormat="1" applyFont="1" applyProtection="1"/>
    <xf numFmtId="2" fontId="15" fillId="0" borderId="0" xfId="0" applyNumberFormat="1" applyFont="1" applyBorder="1" applyAlignment="1" applyProtection="1">
      <alignment horizontal="left" vertical="center" indent="1"/>
      <protection locked="0"/>
    </xf>
    <xf numFmtId="2" fontId="14" fillId="0" borderId="0" xfId="0" applyNumberFormat="1" applyFont="1" applyBorder="1" applyProtection="1">
      <protection locked="0"/>
    </xf>
    <xf numFmtId="2" fontId="15" fillId="13" borderId="0" xfId="0" applyNumberFormat="1" applyFont="1" applyFill="1" applyProtection="1"/>
    <xf numFmtId="2" fontId="15" fillId="13" borderId="0" xfId="0" applyNumberFormat="1" applyFont="1" applyFill="1" applyProtection="1">
      <protection locked="0"/>
    </xf>
    <xf numFmtId="2" fontId="22" fillId="0" borderId="0" xfId="0" applyNumberFormat="1" applyFont="1" applyBorder="1" applyAlignment="1">
      <alignment horizontal="right"/>
    </xf>
    <xf numFmtId="2" fontId="14" fillId="6" borderId="0" xfId="0" applyNumberFormat="1" applyFont="1" applyFill="1" applyBorder="1" applyAlignment="1" applyProtection="1">
      <alignment wrapText="1"/>
      <protection locked="0"/>
    </xf>
    <xf numFmtId="2" fontId="15" fillId="7" borderId="0" xfId="0" applyNumberFormat="1" applyFont="1" applyFill="1" applyBorder="1" applyAlignment="1">
      <alignment horizontal="right" vertical="center"/>
    </xf>
    <xf numFmtId="2" fontId="14" fillId="7" borderId="0" xfId="0" applyNumberFormat="1" applyFont="1" applyFill="1" applyBorder="1" applyAlignment="1">
      <alignment horizontal="right" vertical="center"/>
    </xf>
    <xf numFmtId="2" fontId="14" fillId="7" borderId="1" xfId="0" applyNumberFormat="1" applyFont="1" applyFill="1" applyBorder="1" applyAlignment="1">
      <alignment horizontal="right" vertical="center"/>
    </xf>
    <xf numFmtId="2" fontId="14" fillId="3" borderId="0" xfId="0" applyNumberFormat="1" applyFont="1" applyFill="1" applyBorder="1" applyAlignment="1">
      <alignment horizontal="right" vertical="top"/>
    </xf>
    <xf numFmtId="2" fontId="14" fillId="3" borderId="0" xfId="0" applyNumberFormat="1" applyFont="1" applyFill="1" applyBorder="1" applyAlignment="1">
      <alignment horizontal="left" vertical="top" wrapText="1"/>
    </xf>
    <xf numFmtId="2" fontId="14" fillId="3" borderId="0" xfId="0" applyNumberFormat="1" applyFont="1" applyFill="1" applyBorder="1" applyAlignment="1" applyProtection="1">
      <alignment vertical="top"/>
      <protection locked="0"/>
    </xf>
    <xf numFmtId="2" fontId="14" fillId="3" borderId="0" xfId="0" applyNumberFormat="1" applyFont="1" applyFill="1" applyBorder="1" applyAlignment="1" applyProtection="1">
      <alignment horizontal="left" vertical="top" wrapText="1"/>
      <protection locked="0"/>
    </xf>
    <xf numFmtId="2" fontId="14" fillId="3" borderId="0" xfId="0" applyNumberFormat="1" applyFont="1" applyFill="1" applyBorder="1" applyAlignment="1" applyProtection="1">
      <alignment wrapText="1"/>
      <protection locked="0"/>
    </xf>
    <xf numFmtId="2" fontId="14" fillId="3" borderId="0" xfId="0" applyNumberFormat="1" applyFont="1" applyFill="1" applyBorder="1" applyAlignment="1">
      <alignment horizontal="left" wrapText="1"/>
    </xf>
    <xf numFmtId="2" fontId="23" fillId="0" borderId="0" xfId="0" applyNumberFormat="1" applyFont="1" applyBorder="1" applyAlignment="1">
      <alignment horizontal="right"/>
    </xf>
    <xf numFmtId="2" fontId="15" fillId="0" borderId="0" xfId="0" applyNumberFormat="1" applyFont="1" applyBorder="1" applyAlignment="1">
      <alignment horizontal="right" vertical="center" wrapText="1"/>
    </xf>
    <xf numFmtId="2" fontId="15" fillId="0" borderId="0" xfId="0" applyNumberFormat="1" applyFont="1" applyBorder="1" applyAlignment="1">
      <alignment horizontal="right" vertical="center"/>
    </xf>
    <xf numFmtId="2" fontId="15" fillId="0" borderId="0" xfId="0" applyNumberFormat="1" applyFont="1" applyBorder="1" applyAlignment="1" applyProtection="1">
      <alignment horizontal="right"/>
      <protection locked="0"/>
    </xf>
    <xf numFmtId="2" fontId="24" fillId="0" borderId="0" xfId="0" applyNumberFormat="1" applyFont="1" applyBorder="1" applyAlignment="1">
      <alignment horizontal="right"/>
    </xf>
    <xf numFmtId="2" fontId="15" fillId="0" borderId="0" xfId="0" applyNumberFormat="1" applyFont="1" applyBorder="1"/>
    <xf numFmtId="2" fontId="23" fillId="2" borderId="0" xfId="0" applyNumberFormat="1" applyFont="1" applyFill="1" applyBorder="1" applyAlignment="1">
      <alignment horizontal="right"/>
    </xf>
    <xf numFmtId="2" fontId="23" fillId="2" borderId="0" xfId="0" applyNumberFormat="1" applyFont="1" applyFill="1" applyBorder="1"/>
    <xf numFmtId="2" fontId="24" fillId="2" borderId="0" xfId="0" applyNumberFormat="1" applyFont="1" applyFill="1" applyBorder="1" applyAlignment="1">
      <alignment horizontal="center"/>
    </xf>
    <xf numFmtId="2" fontId="23" fillId="0" borderId="0" xfId="0" applyNumberFormat="1" applyFont="1" applyBorder="1"/>
    <xf numFmtId="2" fontId="17" fillId="2" borderId="0" xfId="0" applyNumberFormat="1" applyFont="1" applyFill="1" applyBorder="1" applyAlignment="1">
      <alignment horizontal="right" vertical="center"/>
    </xf>
    <xf numFmtId="2" fontId="17" fillId="2" borderId="0" xfId="0" applyNumberFormat="1" applyFont="1" applyFill="1" applyBorder="1" applyAlignment="1">
      <alignment vertical="center"/>
    </xf>
    <xf numFmtId="2" fontId="19" fillId="0" borderId="0" xfId="0" applyNumberFormat="1" applyFont="1" applyBorder="1" applyAlignment="1">
      <alignment horizontal="right" vertical="center"/>
    </xf>
    <xf numFmtId="2" fontId="19" fillId="0" borderId="0" xfId="0" applyNumberFormat="1" applyFont="1" applyBorder="1" applyAlignment="1">
      <alignment vertical="center"/>
    </xf>
    <xf numFmtId="2" fontId="15" fillId="3" borderId="0" xfId="0" applyNumberFormat="1" applyFont="1" applyFill="1" applyBorder="1" applyAlignment="1">
      <alignment horizontal="right" vertical="top"/>
    </xf>
    <xf numFmtId="2" fontId="14" fillId="3" borderId="0" xfId="0" applyNumberFormat="1" applyFont="1" applyFill="1" applyBorder="1" applyAlignment="1">
      <alignment horizontal="left" vertical="top"/>
    </xf>
    <xf numFmtId="2" fontId="15" fillId="0" borderId="0" xfId="0" applyNumberFormat="1" applyFont="1" applyBorder="1" applyAlignment="1">
      <alignment horizontal="left" vertical="top"/>
    </xf>
    <xf numFmtId="2" fontId="23" fillId="0" borderId="0" xfId="0" applyNumberFormat="1" applyFont="1" applyBorder="1" applyAlignment="1">
      <alignment horizontal="left" vertical="top"/>
    </xf>
    <xf numFmtId="2" fontId="14" fillId="0" borderId="0" xfId="0" applyNumberFormat="1" applyFont="1" applyBorder="1"/>
    <xf numFmtId="2" fontId="15" fillId="0" borderId="0" xfId="0" applyNumberFormat="1" applyFont="1" applyBorder="1" applyAlignment="1">
      <alignment wrapText="1"/>
    </xf>
    <xf numFmtId="164" fontId="15" fillId="0" borderId="0" xfId="0" applyNumberFormat="1" applyFont="1" applyBorder="1" applyAlignment="1" applyProtection="1">
      <alignment horizontal="right"/>
      <protection locked="0"/>
    </xf>
    <xf numFmtId="2" fontId="17" fillId="2" borderId="0" xfId="0" applyNumberFormat="1" applyFont="1" applyFill="1" applyBorder="1" applyAlignment="1">
      <alignment horizontal="right"/>
    </xf>
    <xf numFmtId="2" fontId="17" fillId="2" borderId="0" xfId="0" applyNumberFormat="1" applyFont="1" applyFill="1" applyBorder="1"/>
    <xf numFmtId="2" fontId="24" fillId="2" borderId="0" xfId="0" applyNumberFormat="1" applyFont="1" applyFill="1" applyBorder="1"/>
    <xf numFmtId="2" fontId="14" fillId="3" borderId="0" xfId="0" applyNumberFormat="1" applyFont="1" applyFill="1" applyBorder="1" applyAlignment="1" applyProtection="1">
      <alignment horizontal="left" vertical="top"/>
      <protection locked="0"/>
    </xf>
    <xf numFmtId="2" fontId="14" fillId="3" borderId="0" xfId="0" applyNumberFormat="1" applyFont="1" applyFill="1" applyBorder="1" applyAlignment="1">
      <alignment vertical="top" wrapText="1"/>
    </xf>
    <xf numFmtId="2" fontId="15" fillId="0" borderId="0" xfId="0" applyNumberFormat="1" applyFont="1" applyBorder="1" applyAlignment="1">
      <alignment horizontal="right"/>
    </xf>
    <xf numFmtId="2" fontId="23" fillId="0" borderId="0" xfId="0" applyNumberFormat="1" applyFont="1" applyBorder="1" applyProtection="1">
      <protection locked="0"/>
    </xf>
    <xf numFmtId="2" fontId="24" fillId="0" borderId="0" xfId="0" applyNumberFormat="1" applyFont="1" applyBorder="1"/>
    <xf numFmtId="2" fontId="14" fillId="7" borderId="1" xfId="0" applyNumberFormat="1" applyFont="1" applyFill="1" applyBorder="1" applyAlignment="1" applyProtection="1">
      <alignment horizontal="right"/>
      <protection locked="0"/>
    </xf>
    <xf numFmtId="2" fontId="14" fillId="3" borderId="0" xfId="0" applyNumberFormat="1" applyFont="1" applyFill="1" applyBorder="1" applyAlignment="1" applyProtection="1">
      <alignment vertical="top" wrapText="1"/>
      <protection locked="0"/>
    </xf>
    <xf numFmtId="2" fontId="15" fillId="0" borderId="0" xfId="0" applyNumberFormat="1" applyFont="1" applyBorder="1" applyAlignment="1" applyProtection="1">
      <alignment wrapText="1"/>
      <protection locked="0"/>
    </xf>
    <xf numFmtId="2" fontId="23" fillId="0" borderId="0" xfId="0" applyNumberFormat="1" applyFont="1" applyBorder="1" applyAlignment="1" applyProtection="1">
      <alignment horizontal="right"/>
      <protection locked="0"/>
    </xf>
    <xf numFmtId="2" fontId="22" fillId="0" borderId="0" xfId="0" applyNumberFormat="1" applyFont="1" applyBorder="1"/>
    <xf numFmtId="2" fontId="22" fillId="0" borderId="0" xfId="0" applyNumberFormat="1" applyFont="1" applyBorder="1" applyAlignment="1" applyProtection="1">
      <alignment horizontal="right"/>
      <protection locked="0"/>
    </xf>
    <xf numFmtId="2" fontId="15" fillId="0" borderId="0" xfId="0" applyNumberFormat="1" applyFont="1" applyBorder="1" applyAlignment="1">
      <alignment horizontal="left" vertical="center"/>
    </xf>
    <xf numFmtId="2" fontId="14" fillId="7" borderId="0" xfId="0" applyNumberFormat="1" applyFont="1" applyFill="1" applyBorder="1" applyAlignment="1" applyProtection="1">
      <alignment horizontal="right"/>
      <protection locked="0"/>
    </xf>
    <xf numFmtId="2" fontId="14" fillId="0" borderId="0" xfId="0" applyNumberFormat="1" applyFont="1" applyBorder="1" applyAlignment="1">
      <alignment horizontal="left" vertical="top" wrapText="1"/>
    </xf>
    <xf numFmtId="2" fontId="14" fillId="0" borderId="0" xfId="0" applyNumberFormat="1" applyFont="1" applyBorder="1" applyAlignment="1">
      <alignment horizontal="right" vertical="center"/>
    </xf>
    <xf numFmtId="2" fontId="14" fillId="3" borderId="0" xfId="0" applyNumberFormat="1" applyFont="1" applyFill="1" applyBorder="1" applyAlignment="1" applyProtection="1">
      <alignment horizontal="left"/>
      <protection locked="0"/>
    </xf>
    <xf numFmtId="2" fontId="14" fillId="7" borderId="0" xfId="0" applyNumberFormat="1" applyFont="1" applyFill="1" applyBorder="1" applyProtection="1">
      <protection locked="0"/>
    </xf>
    <xf numFmtId="2" fontId="14" fillId="0" borderId="0" xfId="0" applyNumberFormat="1" applyFont="1" applyBorder="1" applyAlignment="1" applyProtection="1">
      <alignment horizontal="center" vertical="top" wrapText="1"/>
      <protection locked="0"/>
    </xf>
    <xf numFmtId="2" fontId="14" fillId="3" borderId="0" xfId="0" applyNumberFormat="1" applyFont="1" applyFill="1" applyBorder="1" applyAlignment="1">
      <alignment vertical="top"/>
    </xf>
    <xf numFmtId="2" fontId="14" fillId="0" borderId="0" xfId="0" applyNumberFormat="1" applyFont="1" applyBorder="1" applyAlignment="1" applyProtection="1">
      <alignment horizontal="right" vertical="top" wrapText="1"/>
      <protection locked="0"/>
    </xf>
    <xf numFmtId="2" fontId="23" fillId="0" borderId="0" xfId="0" applyNumberFormat="1" applyFont="1" applyBorder="1" applyAlignment="1">
      <alignment vertical="top"/>
    </xf>
    <xf numFmtId="2" fontId="17" fillId="0" borderId="0" xfId="0" applyNumberFormat="1" applyFont="1" applyBorder="1" applyAlignment="1">
      <alignment horizontal="right"/>
    </xf>
    <xf numFmtId="2" fontId="17" fillId="0" borderId="0" xfId="0" applyNumberFormat="1" applyFont="1" applyBorder="1"/>
    <xf numFmtId="2" fontId="14" fillId="0" borderId="0" xfId="0" applyNumberFormat="1" applyFont="1" applyBorder="1" applyAlignment="1" applyProtection="1">
      <alignment horizontal="left" vertical="top" wrapText="1"/>
      <protection locked="0"/>
    </xf>
    <xf numFmtId="2" fontId="14" fillId="9" borderId="0" xfId="0" applyNumberFormat="1" applyFont="1" applyFill="1" applyAlignment="1">
      <alignment vertical="center"/>
    </xf>
    <xf numFmtId="2" fontId="15" fillId="0" borderId="0" xfId="0" applyNumberFormat="1" applyFont="1" applyAlignment="1">
      <alignment vertical="center"/>
    </xf>
    <xf numFmtId="2" fontId="15" fillId="0" borderId="0" xfId="0" applyNumberFormat="1" applyFont="1" applyAlignment="1">
      <alignment horizontal="left" vertical="center" indent="1"/>
    </xf>
    <xf numFmtId="2" fontId="14" fillId="0" borderId="0" xfId="0" applyNumberFormat="1" applyFont="1"/>
    <xf numFmtId="2" fontId="15" fillId="0" borderId="0" xfId="0" applyNumberFormat="1" applyFont="1"/>
    <xf numFmtId="2" fontId="15" fillId="2" borderId="0" xfId="0" applyNumberFormat="1" applyFont="1" applyFill="1" applyAlignment="1">
      <alignment vertical="center"/>
    </xf>
    <xf numFmtId="2" fontId="14" fillId="2" borderId="0" xfId="0" applyNumberFormat="1" applyFont="1" applyFill="1" applyAlignment="1">
      <alignment vertical="center"/>
    </xf>
    <xf numFmtId="2" fontId="14" fillId="8" borderId="0" xfId="0" applyNumberFormat="1" applyFont="1" applyFill="1" applyAlignment="1">
      <alignment horizontal="left" vertical="top"/>
    </xf>
    <xf numFmtId="2" fontId="15" fillId="0" borderId="0" xfId="0" applyNumberFormat="1" applyFont="1" applyBorder="1" applyAlignment="1" applyProtection="1">
      <alignment horizontal="left" vertical="center"/>
      <protection locked="0"/>
    </xf>
    <xf numFmtId="2" fontId="14" fillId="9" borderId="0" xfId="0" applyNumberFormat="1" applyFont="1" applyFill="1" applyAlignment="1">
      <alignment horizontal="right" vertical="top"/>
    </xf>
    <xf numFmtId="2" fontId="14" fillId="9" borderId="0" xfId="0" applyNumberFormat="1" applyFont="1" applyFill="1"/>
    <xf numFmtId="165" fontId="27" fillId="0" borderId="0" xfId="0" applyNumberFormat="1" applyFont="1" applyAlignment="1">
      <alignment horizontal="right" vertical="top"/>
    </xf>
    <xf numFmtId="2" fontId="15" fillId="0" borderId="0" xfId="0" applyNumberFormat="1" applyFont="1" applyAlignment="1">
      <alignment horizontal="right" vertical="top"/>
    </xf>
    <xf numFmtId="2" fontId="27" fillId="0" borderId="0" xfId="0" applyNumberFormat="1" applyFont="1" applyAlignment="1">
      <alignment horizontal="right" vertical="top"/>
    </xf>
    <xf numFmtId="2" fontId="14" fillId="8" borderId="0" xfId="0" applyNumberFormat="1" applyFont="1" applyFill="1" applyAlignment="1">
      <alignment horizontal="right" vertical="top"/>
    </xf>
    <xf numFmtId="2" fontId="14" fillId="8" borderId="0" xfId="0" applyNumberFormat="1" applyFont="1" applyFill="1" applyAlignment="1">
      <alignment vertical="top"/>
    </xf>
    <xf numFmtId="2" fontId="15" fillId="8" borderId="0" xfId="0" applyNumberFormat="1" applyFont="1" applyFill="1" applyAlignment="1">
      <alignment horizontal="left" vertical="top" wrapText="1"/>
    </xf>
    <xf numFmtId="2" fontId="14" fillId="8" borderId="0" xfId="0" applyNumberFormat="1" applyFont="1" applyFill="1" applyAlignment="1">
      <alignment horizontal="right" vertical="top" wrapText="1"/>
    </xf>
    <xf numFmtId="2" fontId="21" fillId="0" borderId="0" xfId="0" applyNumberFormat="1" applyFont="1" applyAlignment="1">
      <alignment horizontal="right" vertical="top"/>
    </xf>
    <xf numFmtId="2" fontId="21" fillId="0" borderId="0" xfId="0" applyNumberFormat="1" applyFont="1" applyAlignment="1">
      <alignment horizontal="left" vertical="top"/>
    </xf>
    <xf numFmtId="2" fontId="15" fillId="0" borderId="0" xfId="0" applyNumberFormat="1" applyFont="1" applyAlignment="1">
      <alignment horizontal="right"/>
    </xf>
    <xf numFmtId="2" fontId="14" fillId="0" borderId="0" xfId="0" applyNumberFormat="1" applyFont="1" applyAlignment="1">
      <alignment horizontal="right" vertical="top"/>
    </xf>
    <xf numFmtId="2" fontId="14" fillId="9" borderId="1" xfId="0" applyNumberFormat="1" applyFont="1" applyFill="1" applyBorder="1"/>
    <xf numFmtId="2" fontId="15" fillId="0" borderId="0" xfId="0" applyNumberFormat="1" applyFont="1" applyAlignment="1">
      <alignment vertical="top"/>
    </xf>
    <xf numFmtId="2" fontId="14" fillId="2" borderId="0" xfId="0" applyNumberFormat="1" applyFont="1" applyFill="1" applyAlignment="1">
      <alignment horizontal="right" vertical="center"/>
    </xf>
    <xf numFmtId="2" fontId="14" fillId="2" borderId="0" xfId="0" applyNumberFormat="1" applyFont="1" applyFill="1" applyAlignment="1">
      <alignment horizontal="left" vertical="center"/>
    </xf>
    <xf numFmtId="2" fontId="14" fillId="8" borderId="0" xfId="0" applyNumberFormat="1" applyFont="1" applyFill="1" applyAlignment="1">
      <alignment horizontal="center" vertical="top" wrapText="1"/>
    </xf>
    <xf numFmtId="2" fontId="14" fillId="8" borderId="0" xfId="0" applyNumberFormat="1" applyFont="1" applyFill="1" applyAlignment="1">
      <alignment horizontal="left" vertical="top" wrapText="1"/>
    </xf>
    <xf numFmtId="2" fontId="28" fillId="0" borderId="0" xfId="0" applyNumberFormat="1" applyFont="1"/>
    <xf numFmtId="2" fontId="15" fillId="0" borderId="0" xfId="0" applyNumberFormat="1" applyFont="1" applyAlignment="1">
      <alignment horizontal="left" vertical="top" indent="1"/>
    </xf>
    <xf numFmtId="2" fontId="14" fillId="2" borderId="0" xfId="0" applyNumberFormat="1" applyFont="1" applyFill="1" applyBorder="1" applyAlignment="1">
      <alignment horizontal="right" vertical="center"/>
    </xf>
    <xf numFmtId="2" fontId="14" fillId="2" borderId="0" xfId="0" applyNumberFormat="1" applyFont="1" applyFill="1" applyBorder="1" applyAlignment="1">
      <alignment vertical="center"/>
    </xf>
    <xf numFmtId="2" fontId="15" fillId="2" borderId="0" xfId="0" applyNumberFormat="1" applyFont="1" applyFill="1" applyBorder="1" applyAlignment="1">
      <alignment vertical="center"/>
    </xf>
    <xf numFmtId="2" fontId="15" fillId="0" borderId="0" xfId="0" applyNumberFormat="1" applyFont="1" applyAlignment="1">
      <alignment horizontal="left" vertical="top"/>
    </xf>
    <xf numFmtId="2" fontId="23" fillId="0" borderId="2" xfId="0" applyNumberFormat="1" applyFont="1" applyBorder="1"/>
    <xf numFmtId="2" fontId="15" fillId="0" borderId="0" xfId="0" applyNumberFormat="1" applyFont="1" applyBorder="1" applyAlignment="1" applyProtection="1">
      <alignment horizontal="center"/>
      <protection locked="0"/>
    </xf>
    <xf numFmtId="2" fontId="16" fillId="0" borderId="0" xfId="0" applyNumberFormat="1" applyFont="1" applyBorder="1" applyAlignment="1" applyProtection="1">
      <alignment horizontal="left" vertical="top" wrapText="1"/>
      <protection locked="0"/>
    </xf>
    <xf numFmtId="2" fontId="16" fillId="0" borderId="0" xfId="0" applyNumberFormat="1" applyFont="1" applyBorder="1" applyAlignment="1" applyProtection="1">
      <alignment horizontal="left" vertical="center"/>
      <protection locked="0"/>
    </xf>
    <xf numFmtId="2" fontId="16" fillId="0" borderId="0" xfId="0" applyNumberFormat="1" applyFont="1" applyBorder="1" applyAlignment="1" applyProtection="1">
      <alignment vertical="center" wrapText="1"/>
      <protection locked="0"/>
    </xf>
    <xf numFmtId="2" fontId="15" fillId="0" borderId="0" xfId="0" applyNumberFormat="1" applyFont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CE6F2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AE082"/>
      <rgbColor rgb="0095B3D7"/>
      <rgbColor rgb="00FF99CC"/>
      <rgbColor rgb="00BFBFBF"/>
      <rgbColor rgb="00FFCC66"/>
      <rgbColor rgb="003366FF"/>
      <rgbColor rgb="0033CCCC"/>
      <rgbColor rgb="0092D050"/>
      <rgbColor rgb="00FFCC00"/>
      <rgbColor rgb="00FFC000"/>
      <rgbColor rgb="00FF6600"/>
      <rgbColor rgb="00666699"/>
      <rgbColor rgb="00969696"/>
      <rgbColor rgb="00003366"/>
      <rgbColor rgb="00339966"/>
      <rgbColor rgb="00003300"/>
      <rgbColor rgb="00333300"/>
      <rgbColor rgb="00DD0806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0</xdr:row>
      <xdr:rowOff>0</xdr:rowOff>
    </xdr:from>
    <xdr:to>
      <xdr:col>1</xdr:col>
      <xdr:colOff>2028825</xdr:colOff>
      <xdr:row>0</xdr:row>
      <xdr:rowOff>952500</xdr:rowOff>
    </xdr:to>
    <xdr:pic>
      <xdr:nvPicPr>
        <xdr:cNvPr id="10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71600" y="0"/>
          <a:ext cx="1695450" cy="95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3343275</xdr:colOff>
      <xdr:row>0</xdr:row>
      <xdr:rowOff>0</xdr:rowOff>
    </xdr:from>
    <xdr:to>
      <xdr:col>1</xdr:col>
      <xdr:colOff>4238625</xdr:colOff>
      <xdr:row>0</xdr:row>
      <xdr:rowOff>923925</xdr:rowOff>
    </xdr:to>
    <xdr:pic>
      <xdr:nvPicPr>
        <xdr:cNvPr id="10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381500" y="0"/>
          <a:ext cx="895350" cy="923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742950</xdr:colOff>
      <xdr:row>0</xdr:row>
      <xdr:rowOff>0</xdr:rowOff>
    </xdr:from>
    <xdr:to>
      <xdr:col>4</xdr:col>
      <xdr:colOff>1038225</xdr:colOff>
      <xdr:row>0</xdr:row>
      <xdr:rowOff>1019175</xdr:rowOff>
    </xdr:to>
    <xdr:pic>
      <xdr:nvPicPr>
        <xdr:cNvPr id="103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29475" y="0"/>
          <a:ext cx="3343275" cy="1019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5536"/>
  <sheetViews>
    <sheetView tabSelected="1" zoomScale="85" zoomScaleNormal="85" workbookViewId="0">
      <selection activeCell="B12" sqref="B12"/>
    </sheetView>
  </sheetViews>
  <sheetFormatPr defaultColWidth="10" defaultRowHeight="12.75"/>
  <cols>
    <col min="1" max="1" width="15.5703125" style="91" customWidth="1"/>
    <col min="2" max="2" width="81.7109375" style="86" customWidth="1"/>
    <col min="3" max="8" width="22.85546875" style="86" customWidth="1"/>
    <col min="9" max="10" width="14" style="86" customWidth="1"/>
    <col min="11" max="11" width="9.7109375" style="86" customWidth="1"/>
    <col min="12" max="12" width="13" style="86" customWidth="1"/>
    <col min="13" max="13" width="13.42578125" style="86" customWidth="1"/>
    <col min="14" max="14" width="18.42578125" style="86" customWidth="1"/>
    <col min="15" max="16384" width="10" style="86"/>
  </cols>
  <sheetData>
    <row r="1" spans="1:14" ht="83.25" customHeight="1">
      <c r="A1" s="83"/>
      <c r="B1" s="247"/>
      <c r="C1" s="247"/>
      <c r="D1" s="247"/>
      <c r="E1" s="247"/>
      <c r="F1" s="247"/>
      <c r="G1" s="84"/>
      <c r="H1" s="85"/>
      <c r="I1" s="85"/>
      <c r="J1" s="85"/>
      <c r="K1" s="85"/>
      <c r="L1" s="85"/>
      <c r="M1" s="85"/>
      <c r="N1" s="85"/>
    </row>
    <row r="3" spans="1:14" ht="52.5" customHeight="1">
      <c r="A3" s="87" t="s">
        <v>0</v>
      </c>
      <c r="B3" s="248" t="s">
        <v>1</v>
      </c>
      <c r="C3" s="248"/>
      <c r="D3" s="248"/>
      <c r="E3" s="248"/>
      <c r="F3" s="248"/>
      <c r="G3" s="88"/>
      <c r="H3" s="88"/>
      <c r="I3" s="88"/>
      <c r="J3" s="88"/>
      <c r="K3" s="88"/>
      <c r="L3" s="88"/>
      <c r="M3" s="88"/>
      <c r="N3" s="88"/>
    </row>
    <row r="4" spans="1:14" s="90" customFormat="1" ht="20.100000000000001" customHeight="1">
      <c r="A4" s="89" t="s">
        <v>2</v>
      </c>
      <c r="B4" s="249">
        <v>2012</v>
      </c>
      <c r="C4" s="249"/>
      <c r="F4" s="250"/>
      <c r="G4" s="250"/>
    </row>
    <row r="5" spans="1:14" ht="15" customHeight="1">
      <c r="F5" s="251"/>
      <c r="G5" s="251"/>
    </row>
    <row r="6" spans="1:14" s="93" customFormat="1" ht="15" customHeight="1">
      <c r="A6" s="91"/>
      <c r="B6" s="92"/>
    </row>
    <row r="7" spans="1:14" s="93" customFormat="1" ht="24.95" customHeight="1">
      <c r="A7" s="94">
        <v>0</v>
      </c>
      <c r="B7" s="95" t="s">
        <v>3</v>
      </c>
      <c r="C7" s="96"/>
      <c r="D7" s="96"/>
      <c r="E7" s="96"/>
      <c r="F7" s="96"/>
    </row>
    <row r="8" spans="1:14" s="93" customFormat="1" ht="15" customHeight="1">
      <c r="A8" s="97"/>
      <c r="B8" s="98" t="s">
        <v>4</v>
      </c>
      <c r="C8" s="99"/>
      <c r="D8" s="99"/>
      <c r="E8" s="99"/>
      <c r="F8" s="99"/>
    </row>
    <row r="9" spans="1:14" s="93" customFormat="1" ht="15" customHeight="1">
      <c r="A9" s="97"/>
      <c r="B9" s="98" t="s">
        <v>5</v>
      </c>
      <c r="C9" s="99"/>
      <c r="D9" s="99"/>
      <c r="E9" s="99"/>
      <c r="F9" s="99"/>
    </row>
    <row r="10" spans="1:14" s="93" customFormat="1" ht="15" customHeight="1">
      <c r="A10" s="97"/>
      <c r="B10" s="98" t="s">
        <v>6</v>
      </c>
      <c r="C10" s="99"/>
      <c r="D10" s="99"/>
      <c r="E10" s="99"/>
      <c r="F10" s="99"/>
    </row>
    <row r="11" spans="1:14" s="93" customFormat="1" ht="15" customHeight="1">
      <c r="A11" s="97"/>
      <c r="B11" s="98" t="s">
        <v>7</v>
      </c>
      <c r="C11" s="99"/>
      <c r="D11" s="99"/>
      <c r="E11" s="99"/>
      <c r="F11" s="99"/>
    </row>
    <row r="12" spans="1:14" s="93" customFormat="1" ht="15" customHeight="1">
      <c r="A12" s="97"/>
      <c r="B12" s="98" t="s">
        <v>8</v>
      </c>
      <c r="C12" s="99"/>
      <c r="D12" s="99"/>
      <c r="E12" s="99"/>
      <c r="F12" s="99"/>
    </row>
    <row r="13" spans="1:14" s="93" customFormat="1" ht="15" customHeight="1">
      <c r="A13" s="97"/>
      <c r="B13" s="98" t="s">
        <v>9</v>
      </c>
      <c r="C13" s="99"/>
      <c r="D13" s="99"/>
      <c r="E13" s="99"/>
      <c r="F13" s="99"/>
    </row>
    <row r="14" spans="1:14" s="93" customFormat="1" ht="15" customHeight="1">
      <c r="A14" s="97"/>
      <c r="B14" s="98" t="s">
        <v>10</v>
      </c>
      <c r="C14" s="99"/>
      <c r="D14" s="99"/>
      <c r="E14" s="99"/>
      <c r="F14" s="99"/>
    </row>
    <row r="15" spans="1:14" s="101" customFormat="1" ht="15" customHeight="1">
      <c r="A15" s="97"/>
      <c r="B15" s="100" t="s">
        <v>11</v>
      </c>
      <c r="D15" s="102"/>
      <c r="E15" s="102"/>
      <c r="F15" s="102"/>
    </row>
    <row r="16" spans="1:14" s="101" customFormat="1" ht="15" customHeight="1">
      <c r="A16" s="97"/>
      <c r="B16" s="93" t="s">
        <v>12</v>
      </c>
      <c r="C16" s="103"/>
      <c r="D16" s="102"/>
      <c r="E16" s="102"/>
      <c r="F16" s="102"/>
    </row>
    <row r="17" spans="1:8" s="101" customFormat="1" ht="18.75" customHeight="1">
      <c r="A17" s="97"/>
      <c r="B17" s="93" t="s">
        <v>13</v>
      </c>
      <c r="C17" s="103"/>
      <c r="D17" s="102"/>
      <c r="E17" s="102"/>
      <c r="F17" s="102"/>
    </row>
    <row r="18" spans="1:8" s="101" customFormat="1" ht="18.75" customHeight="1">
      <c r="A18" s="97"/>
      <c r="B18" s="93" t="s">
        <v>14</v>
      </c>
      <c r="C18" s="103"/>
      <c r="D18" s="102"/>
      <c r="E18" s="102"/>
      <c r="F18" s="102"/>
    </row>
    <row r="19" spans="1:8" s="101" customFormat="1" ht="18.75" customHeight="1">
      <c r="A19" s="97"/>
      <c r="B19" s="93" t="s">
        <v>15</v>
      </c>
      <c r="C19" s="103"/>
      <c r="D19" s="102"/>
      <c r="E19" s="102"/>
      <c r="F19" s="102"/>
    </row>
    <row r="20" spans="1:8" s="101" customFormat="1" ht="18.75" customHeight="1">
      <c r="A20" s="97"/>
      <c r="B20" s="93" t="s">
        <v>16</v>
      </c>
      <c r="D20" s="102"/>
      <c r="E20" s="102"/>
      <c r="F20" s="102"/>
    </row>
    <row r="21" spans="1:8" s="101" customFormat="1" ht="18.75" customHeight="1">
      <c r="A21" s="97"/>
      <c r="B21" s="104" t="s">
        <v>17</v>
      </c>
      <c r="D21" s="102"/>
      <c r="E21" s="102"/>
      <c r="F21" s="102"/>
    </row>
    <row r="22" spans="1:8" s="101" customFormat="1" ht="18.75" customHeight="1">
      <c r="A22" s="97"/>
      <c r="B22" s="104" t="s">
        <v>18</v>
      </c>
      <c r="D22" s="102"/>
      <c r="E22" s="102"/>
      <c r="F22" s="102"/>
    </row>
    <row r="23" spans="1:8" s="101" customFormat="1" ht="18.75" customHeight="1">
      <c r="A23" s="97"/>
      <c r="B23" s="104" t="s">
        <v>19</v>
      </c>
      <c r="D23" s="102"/>
      <c r="E23" s="102"/>
      <c r="F23" s="102"/>
    </row>
    <row r="24" spans="1:8" s="101" customFormat="1" ht="18.75" customHeight="1">
      <c r="A24" s="97"/>
      <c r="B24" s="104" t="s">
        <v>20</v>
      </c>
      <c r="D24" s="102"/>
      <c r="E24" s="102"/>
      <c r="F24" s="102"/>
    </row>
    <row r="25" spans="1:8" s="101" customFormat="1" ht="18.75" customHeight="1">
      <c r="A25" s="97"/>
      <c r="B25" s="93" t="s">
        <v>21</v>
      </c>
      <c r="D25" s="102"/>
      <c r="E25" s="102"/>
      <c r="F25" s="102"/>
    </row>
    <row r="26" spans="1:8" s="93" customFormat="1" ht="12.75" customHeight="1">
      <c r="A26" s="91"/>
      <c r="B26" s="92"/>
    </row>
    <row r="27" spans="1:8" s="101" customFormat="1" ht="18.75" customHeight="1">
      <c r="A27" s="94">
        <v>1</v>
      </c>
      <c r="B27" s="95" t="s">
        <v>22</v>
      </c>
      <c r="C27" s="105"/>
      <c r="D27" s="105"/>
      <c r="E27" s="105"/>
      <c r="F27" s="105"/>
    </row>
    <row r="28" spans="1:8" s="101" customFormat="1" ht="18.75" customHeight="1">
      <c r="A28" s="97"/>
      <c r="D28" s="102"/>
      <c r="E28" s="102"/>
      <c r="F28" s="102"/>
    </row>
    <row r="29" spans="1:8" ht="25.5" customHeight="1">
      <c r="A29" s="106" t="s">
        <v>23</v>
      </c>
      <c r="B29" s="107" t="s">
        <v>24</v>
      </c>
      <c r="C29" s="108" t="s">
        <v>25</v>
      </c>
      <c r="D29" s="108" t="s">
        <v>26</v>
      </c>
      <c r="E29" s="109" t="s">
        <v>27</v>
      </c>
      <c r="F29" s="109" t="s">
        <v>28</v>
      </c>
      <c r="G29" s="93"/>
      <c r="H29" s="93"/>
    </row>
    <row r="30" spans="1:8" s="93" customFormat="1" ht="12.75" customHeight="1">
      <c r="A30" s="91"/>
      <c r="B30" s="100" t="s">
        <v>29</v>
      </c>
      <c r="C30" s="93" t="s">
        <v>30</v>
      </c>
      <c r="D30" s="91"/>
    </row>
    <row r="31" spans="1:8" s="93" customFormat="1" ht="12.75" customHeight="1">
      <c r="A31" s="91"/>
      <c r="B31" s="100" t="s">
        <v>31</v>
      </c>
      <c r="C31" s="93" t="s">
        <v>30</v>
      </c>
    </row>
    <row r="32" spans="1:8" s="93" customFormat="1" ht="15" customHeight="1">
      <c r="A32" s="91"/>
      <c r="B32" s="100" t="s">
        <v>32</v>
      </c>
      <c r="C32" s="93" t="s">
        <v>439</v>
      </c>
    </row>
    <row r="33" spans="1:8" s="93" customFormat="1" ht="15" customHeight="1">
      <c r="A33" s="91"/>
      <c r="B33" s="100" t="s">
        <v>33</v>
      </c>
      <c r="C33" s="93" t="s">
        <v>439</v>
      </c>
    </row>
    <row r="34" spans="1:8" s="93" customFormat="1" ht="12.75" customHeight="1">
      <c r="A34" s="91"/>
      <c r="B34" s="100" t="s">
        <v>34</v>
      </c>
      <c r="C34" s="93" t="s">
        <v>35</v>
      </c>
    </row>
    <row r="35" spans="1:8" s="93" customFormat="1" ht="12.75" customHeight="1">
      <c r="A35" s="91"/>
      <c r="B35" s="100" t="s">
        <v>36</v>
      </c>
      <c r="C35" s="93" t="s">
        <v>37</v>
      </c>
    </row>
    <row r="36" spans="1:8" s="93" customFormat="1" ht="15" customHeight="1">
      <c r="A36" s="91"/>
      <c r="B36" s="100" t="s">
        <v>38</v>
      </c>
      <c r="C36" s="93" t="s">
        <v>440</v>
      </c>
      <c r="F36" s="92"/>
    </row>
    <row r="37" spans="1:8" s="93" customFormat="1" ht="12.75" customHeight="1">
      <c r="A37" s="91"/>
      <c r="B37" s="100" t="s">
        <v>39</v>
      </c>
      <c r="C37" s="93" t="s">
        <v>35</v>
      </c>
      <c r="F37" s="92"/>
    </row>
    <row r="38" spans="1:8" s="93" customFormat="1" ht="12.75" customHeight="1">
      <c r="A38" s="91"/>
      <c r="B38" s="100" t="s">
        <v>40</v>
      </c>
      <c r="C38" s="93" t="s">
        <v>41</v>
      </c>
      <c r="E38" s="92"/>
      <c r="F38" s="92"/>
    </row>
    <row r="39" spans="1:8" s="93" customFormat="1" ht="12.75" customHeight="1">
      <c r="A39" s="91"/>
      <c r="B39" s="100" t="s">
        <v>42</v>
      </c>
      <c r="C39" s="93" t="s">
        <v>41</v>
      </c>
      <c r="E39" s="92"/>
      <c r="F39" s="92"/>
    </row>
    <row r="40" spans="1:8" s="93" customFormat="1" ht="12.75" customHeight="1">
      <c r="A40" s="91"/>
      <c r="B40" s="100" t="s">
        <v>43</v>
      </c>
      <c r="C40" s="93" t="s">
        <v>30</v>
      </c>
    </row>
    <row r="41" spans="1:8" ht="25.5" customHeight="1">
      <c r="A41" s="106" t="s">
        <v>44</v>
      </c>
      <c r="B41" s="107" t="s">
        <v>45</v>
      </c>
      <c r="C41" s="108" t="s">
        <v>25</v>
      </c>
      <c r="D41" s="108" t="s">
        <v>26</v>
      </c>
      <c r="E41" s="109" t="s">
        <v>27</v>
      </c>
      <c r="F41" s="109" t="s">
        <v>28</v>
      </c>
      <c r="G41" s="93"/>
      <c r="H41" s="93"/>
    </row>
    <row r="42" spans="1:8" s="93" customFormat="1" ht="12.75" customHeight="1">
      <c r="A42" s="91"/>
      <c r="B42" s="110" t="s">
        <v>46</v>
      </c>
      <c r="C42" s="93" t="s">
        <v>47</v>
      </c>
    </row>
    <row r="43" spans="1:8" s="93" customFormat="1" ht="12.75" customHeight="1">
      <c r="A43" s="91"/>
      <c r="B43" s="110" t="s">
        <v>48</v>
      </c>
      <c r="C43" s="93" t="s">
        <v>47</v>
      </c>
    </row>
    <row r="44" spans="1:8" s="93" customFormat="1" ht="12.75" customHeight="1">
      <c r="A44" s="91"/>
      <c r="B44" s="110" t="s">
        <v>49</v>
      </c>
      <c r="C44" s="93" t="s">
        <v>30</v>
      </c>
      <c r="D44" s="92"/>
    </row>
    <row r="45" spans="1:8" s="93" customFormat="1" ht="12.75" customHeight="1">
      <c r="A45" s="91"/>
      <c r="B45" s="100" t="s">
        <v>50</v>
      </c>
      <c r="C45" s="93" t="s">
        <v>51</v>
      </c>
      <c r="D45" s="91"/>
    </row>
    <row r="46" spans="1:8" s="93" customFormat="1" ht="12.75" customHeight="1">
      <c r="A46" s="91"/>
      <c r="B46" s="100" t="s">
        <v>52</v>
      </c>
      <c r="C46" s="93" t="s">
        <v>51</v>
      </c>
      <c r="D46" s="91"/>
    </row>
    <row r="47" spans="1:8" s="93" customFormat="1" ht="38.25" customHeight="1">
      <c r="A47" s="91"/>
      <c r="B47" s="110" t="s">
        <v>53</v>
      </c>
      <c r="C47" s="93" t="s">
        <v>37</v>
      </c>
      <c r="D47" s="91"/>
    </row>
    <row r="48" spans="1:8" s="93" customFormat="1" ht="12.75" customHeight="1">
      <c r="A48" s="91"/>
      <c r="B48" s="100" t="s">
        <v>54</v>
      </c>
      <c r="C48" s="93" t="s">
        <v>55</v>
      </c>
    </row>
    <row r="49" spans="1:6" s="93" customFormat="1" ht="12.75" customHeight="1">
      <c r="A49" s="91"/>
      <c r="B49" s="100" t="s">
        <v>56</v>
      </c>
      <c r="C49" s="93" t="s">
        <v>57</v>
      </c>
    </row>
    <row r="50" spans="1:6" s="93" customFormat="1" ht="12.75" customHeight="1">
      <c r="A50" s="91"/>
      <c r="B50" s="100" t="s">
        <v>58</v>
      </c>
      <c r="C50" s="93" t="s">
        <v>57</v>
      </c>
    </row>
    <row r="51" spans="1:6" s="93" customFormat="1" ht="12.75" customHeight="1">
      <c r="A51" s="91"/>
      <c r="B51" s="100" t="s">
        <v>59</v>
      </c>
      <c r="C51" s="93" t="s">
        <v>57</v>
      </c>
    </row>
    <row r="52" spans="1:6" s="93" customFormat="1" ht="12.75" customHeight="1">
      <c r="A52" s="91"/>
      <c r="B52" s="100" t="s">
        <v>60</v>
      </c>
      <c r="C52" s="93" t="s">
        <v>57</v>
      </c>
    </row>
    <row r="53" spans="1:6" s="93" customFormat="1" ht="12.75" customHeight="1">
      <c r="A53" s="91"/>
      <c r="B53" s="100" t="s">
        <v>61</v>
      </c>
      <c r="C53" s="93" t="s">
        <v>62</v>
      </c>
    </row>
    <row r="54" spans="1:6" s="93" customFormat="1" ht="12.75" customHeight="1">
      <c r="A54" s="91"/>
      <c r="B54" s="100" t="s">
        <v>63</v>
      </c>
      <c r="C54" s="93" t="s">
        <v>64</v>
      </c>
    </row>
    <row r="55" spans="1:6" s="93" customFormat="1" ht="15" customHeight="1">
      <c r="A55" s="91"/>
      <c r="B55" s="100" t="s">
        <v>65</v>
      </c>
      <c r="C55" s="93" t="s">
        <v>441</v>
      </c>
    </row>
    <row r="56" spans="1:6" s="93" customFormat="1" ht="12.75" customHeight="1">
      <c r="A56" s="91"/>
      <c r="B56" s="100" t="s">
        <v>66</v>
      </c>
      <c r="C56" s="93" t="s">
        <v>51</v>
      </c>
    </row>
    <row r="57" spans="1:6" ht="25.5" customHeight="1">
      <c r="A57" s="106" t="s">
        <v>67</v>
      </c>
      <c r="B57" s="107" t="s">
        <v>68</v>
      </c>
      <c r="C57" s="108" t="s">
        <v>25</v>
      </c>
      <c r="D57" s="108" t="s">
        <v>26</v>
      </c>
      <c r="E57" s="109" t="s">
        <v>27</v>
      </c>
      <c r="F57" s="109" t="s">
        <v>28</v>
      </c>
    </row>
    <row r="58" spans="1:6" s="93" customFormat="1" ht="12.75" customHeight="1">
      <c r="A58" s="91"/>
      <c r="B58" s="110" t="s">
        <v>69</v>
      </c>
      <c r="C58" s="93" t="s">
        <v>41</v>
      </c>
    </row>
    <row r="59" spans="1:6" s="93" customFormat="1" ht="12.75" customHeight="1">
      <c r="A59" s="91"/>
      <c r="B59" s="110" t="s">
        <v>70</v>
      </c>
      <c r="C59" s="93" t="s">
        <v>41</v>
      </c>
    </row>
    <row r="60" spans="1:6" s="93" customFormat="1" ht="12.75" customHeight="1">
      <c r="A60" s="91"/>
      <c r="B60" s="110" t="s">
        <v>71</v>
      </c>
      <c r="C60" s="93" t="s">
        <v>41</v>
      </c>
    </row>
    <row r="61" spans="1:6" s="93" customFormat="1" ht="12.75" customHeight="1">
      <c r="A61" s="91"/>
      <c r="B61" s="110" t="s">
        <v>72</v>
      </c>
      <c r="C61" s="93" t="s">
        <v>41</v>
      </c>
    </row>
    <row r="62" spans="1:6" s="93" customFormat="1" ht="12.75" customHeight="1">
      <c r="A62" s="111"/>
      <c r="B62" s="112" t="s">
        <v>73</v>
      </c>
      <c r="C62" s="99" t="s">
        <v>41</v>
      </c>
      <c r="D62" s="99"/>
      <c r="E62" s="99"/>
      <c r="F62" s="99"/>
    </row>
    <row r="63" spans="1:6" s="93" customFormat="1" ht="12.75" customHeight="1">
      <c r="A63" s="111"/>
      <c r="B63" s="112"/>
      <c r="C63" s="99"/>
      <c r="D63" s="99"/>
      <c r="E63" s="99"/>
      <c r="F63" s="99"/>
    </row>
    <row r="64" spans="1:6" s="93" customFormat="1" ht="12.75" customHeight="1">
      <c r="A64" s="111"/>
      <c r="B64" s="112"/>
      <c r="C64" s="99"/>
      <c r="D64" s="99"/>
      <c r="E64" s="99"/>
      <c r="F64" s="99"/>
    </row>
    <row r="65" spans="1:6" s="93" customFormat="1" ht="12.75" customHeight="1">
      <c r="A65" s="111"/>
      <c r="B65" s="112"/>
      <c r="C65" s="99"/>
      <c r="D65" s="99"/>
      <c r="E65" s="99"/>
      <c r="F65" s="99"/>
    </row>
    <row r="66" spans="1:6" s="93" customFormat="1" ht="18.75" customHeight="1">
      <c r="A66" s="113">
        <v>2</v>
      </c>
      <c r="B66" s="114" t="s">
        <v>74</v>
      </c>
      <c r="C66" s="115"/>
      <c r="D66" s="115"/>
      <c r="E66" s="115"/>
      <c r="F66" s="96"/>
    </row>
    <row r="67" spans="1:6" s="93" customFormat="1" ht="12.75" customHeight="1">
      <c r="A67" s="116"/>
      <c r="B67" s="98"/>
      <c r="C67" s="99"/>
      <c r="D67" s="99"/>
      <c r="E67" s="99"/>
    </row>
    <row r="68" spans="1:6" ht="25.5" customHeight="1">
      <c r="A68" s="106" t="s">
        <v>75</v>
      </c>
      <c r="B68" s="107" t="s">
        <v>76</v>
      </c>
      <c r="C68" s="108" t="s">
        <v>25</v>
      </c>
      <c r="D68" s="108" t="s">
        <v>26</v>
      </c>
      <c r="E68" s="109" t="s">
        <v>27</v>
      </c>
      <c r="F68" s="109" t="s">
        <v>28</v>
      </c>
    </row>
    <row r="69" spans="1:6" ht="12.75" customHeight="1">
      <c r="A69" s="117"/>
      <c r="B69" s="98" t="s">
        <v>77</v>
      </c>
      <c r="C69" s="118" t="s">
        <v>78</v>
      </c>
      <c r="D69" s="98"/>
      <c r="E69" s="98"/>
      <c r="F69" s="98"/>
    </row>
    <row r="70" spans="1:6" ht="12.75" customHeight="1">
      <c r="A70" s="116"/>
      <c r="B70" s="98" t="s">
        <v>79</v>
      </c>
      <c r="C70" s="118" t="s">
        <v>78</v>
      </c>
      <c r="D70" s="118"/>
      <c r="E70" s="118"/>
    </row>
    <row r="71" spans="1:6" ht="15" customHeight="1">
      <c r="A71" s="116"/>
      <c r="B71" s="98" t="s">
        <v>80</v>
      </c>
      <c r="C71" s="93" t="s">
        <v>442</v>
      </c>
      <c r="D71" s="118"/>
      <c r="E71" s="118"/>
    </row>
    <row r="72" spans="1:6" ht="12.75" customHeight="1">
      <c r="A72" s="116"/>
      <c r="B72" s="98" t="s">
        <v>81</v>
      </c>
      <c r="C72" s="118" t="s">
        <v>82</v>
      </c>
      <c r="D72" s="118"/>
      <c r="E72" s="118"/>
    </row>
    <row r="73" spans="1:6" ht="25.5" customHeight="1">
      <c r="A73" s="106" t="s">
        <v>83</v>
      </c>
      <c r="B73" s="107" t="s">
        <v>84</v>
      </c>
      <c r="C73" s="108" t="s">
        <v>25</v>
      </c>
      <c r="D73" s="108" t="s">
        <v>26</v>
      </c>
      <c r="E73" s="109" t="s">
        <v>27</v>
      </c>
      <c r="F73" s="109" t="s">
        <v>28</v>
      </c>
    </row>
    <row r="74" spans="1:6" ht="12.75" customHeight="1">
      <c r="A74" s="111"/>
      <c r="B74" s="100" t="s">
        <v>85</v>
      </c>
      <c r="C74" s="99" t="s">
        <v>30</v>
      </c>
      <c r="D74" s="119"/>
      <c r="E74" s="99"/>
      <c r="F74" s="93"/>
    </row>
    <row r="75" spans="1:6" ht="15" customHeight="1">
      <c r="A75" s="111"/>
      <c r="B75" s="100" t="s">
        <v>86</v>
      </c>
      <c r="C75" s="99" t="s">
        <v>443</v>
      </c>
      <c r="D75" s="99"/>
      <c r="E75" s="99"/>
      <c r="F75" s="120"/>
    </row>
    <row r="76" spans="1:6" ht="12.75" customHeight="1">
      <c r="B76" s="100" t="s">
        <v>87</v>
      </c>
      <c r="C76" s="93" t="s">
        <v>88</v>
      </c>
      <c r="D76" s="93"/>
      <c r="E76" s="93"/>
      <c r="F76" s="120"/>
    </row>
    <row r="77" spans="1:6" ht="12.75" customHeight="1">
      <c r="B77" s="100" t="s">
        <v>81</v>
      </c>
      <c r="C77" s="93" t="s">
        <v>82</v>
      </c>
      <c r="D77" s="93"/>
      <c r="E77" s="93"/>
      <c r="F77" s="120"/>
    </row>
    <row r="78" spans="1:6" ht="12.75" customHeight="1">
      <c r="B78" s="100" t="s">
        <v>89</v>
      </c>
      <c r="C78" s="93" t="s">
        <v>82</v>
      </c>
      <c r="D78" s="93"/>
      <c r="E78" s="93"/>
      <c r="F78" s="120"/>
    </row>
    <row r="79" spans="1:6" ht="12.75" customHeight="1">
      <c r="B79" s="100" t="s">
        <v>90</v>
      </c>
      <c r="C79" s="93" t="s">
        <v>82</v>
      </c>
      <c r="D79" s="93"/>
      <c r="E79" s="93"/>
      <c r="F79" s="120"/>
    </row>
    <row r="80" spans="1:6" ht="25.5" customHeight="1">
      <c r="A80" s="106" t="s">
        <v>91</v>
      </c>
      <c r="B80" s="107" t="s">
        <v>92</v>
      </c>
      <c r="C80" s="108" t="s">
        <v>25</v>
      </c>
      <c r="D80" s="108" t="s">
        <v>26</v>
      </c>
      <c r="E80" s="109" t="s">
        <v>27</v>
      </c>
      <c r="F80" s="109" t="s">
        <v>28</v>
      </c>
    </row>
    <row r="81" spans="2:6" ht="12.75" customHeight="1">
      <c r="B81" s="100" t="s">
        <v>93</v>
      </c>
      <c r="C81" s="99" t="s">
        <v>30</v>
      </c>
      <c r="D81" s="93"/>
      <c r="E81" s="93"/>
      <c r="F81" s="93"/>
    </row>
    <row r="82" spans="2:6" ht="12.75" customHeight="1">
      <c r="B82" s="100" t="s">
        <v>94</v>
      </c>
      <c r="C82" s="99" t="s">
        <v>30</v>
      </c>
      <c r="D82" s="93"/>
      <c r="E82" s="93"/>
      <c r="F82" s="93"/>
    </row>
    <row r="83" spans="2:6" ht="12.75" customHeight="1">
      <c r="B83" s="100" t="s">
        <v>95</v>
      </c>
      <c r="C83" s="99" t="s">
        <v>30</v>
      </c>
      <c r="D83" s="93"/>
      <c r="E83" s="93"/>
      <c r="F83" s="93"/>
    </row>
    <row r="84" spans="2:6" ht="25.5" customHeight="1">
      <c r="B84" s="121" t="s">
        <v>96</v>
      </c>
      <c r="C84" s="122" t="s">
        <v>25</v>
      </c>
      <c r="D84" s="122" t="s">
        <v>26</v>
      </c>
      <c r="E84" s="109" t="s">
        <v>27</v>
      </c>
      <c r="F84" s="109" t="s">
        <v>28</v>
      </c>
    </row>
    <row r="85" spans="2:6" ht="12.75" customHeight="1">
      <c r="B85" s="100" t="s">
        <v>97</v>
      </c>
      <c r="C85" s="93"/>
      <c r="D85" s="93"/>
      <c r="E85" s="93"/>
      <c r="F85" s="93"/>
    </row>
    <row r="86" spans="2:6" ht="15" customHeight="1">
      <c r="B86" s="85" t="s">
        <v>98</v>
      </c>
      <c r="C86" s="93" t="s">
        <v>442</v>
      </c>
      <c r="D86" s="93"/>
      <c r="E86" s="93"/>
      <c r="F86" s="93"/>
    </row>
    <row r="87" spans="2:6" ht="15" customHeight="1">
      <c r="B87" s="85" t="s">
        <v>99</v>
      </c>
      <c r="C87" s="93" t="s">
        <v>442</v>
      </c>
      <c r="D87" s="93"/>
      <c r="E87" s="93"/>
      <c r="F87" s="93"/>
    </row>
    <row r="88" spans="2:6" ht="12.75" customHeight="1">
      <c r="B88" s="85" t="s">
        <v>100</v>
      </c>
      <c r="C88" s="93" t="s">
        <v>30</v>
      </c>
      <c r="D88" s="93"/>
      <c r="E88" s="93"/>
      <c r="F88" s="93"/>
    </row>
    <row r="89" spans="2:6" ht="12.75" customHeight="1">
      <c r="B89" s="85" t="s">
        <v>101</v>
      </c>
      <c r="C89" s="93" t="s">
        <v>82</v>
      </c>
      <c r="D89" s="93"/>
      <c r="E89" s="93"/>
      <c r="F89" s="93"/>
    </row>
    <row r="90" spans="2:6" ht="12.75" customHeight="1">
      <c r="B90" s="85" t="s">
        <v>102</v>
      </c>
      <c r="C90" s="93" t="s">
        <v>82</v>
      </c>
      <c r="D90" s="93"/>
      <c r="E90" s="93"/>
      <c r="F90" s="93"/>
    </row>
    <row r="91" spans="2:6" ht="12.75" customHeight="1">
      <c r="B91" s="85" t="s">
        <v>103</v>
      </c>
      <c r="C91" s="93" t="s">
        <v>37</v>
      </c>
      <c r="D91" s="93"/>
      <c r="E91" s="93"/>
      <c r="F91" s="93"/>
    </row>
    <row r="92" spans="2:6" ht="12.75" customHeight="1">
      <c r="B92" s="93"/>
      <c r="C92" s="93"/>
      <c r="D92" s="93"/>
      <c r="E92" s="93"/>
      <c r="F92" s="93"/>
    </row>
    <row r="93" spans="2:6" ht="12.75" customHeight="1">
      <c r="B93" s="100" t="s">
        <v>104</v>
      </c>
      <c r="C93" s="93"/>
      <c r="D93" s="93"/>
      <c r="E93" s="93"/>
      <c r="F93" s="93"/>
    </row>
    <row r="94" spans="2:6" ht="12.75" customHeight="1">
      <c r="B94" s="85" t="s">
        <v>100</v>
      </c>
      <c r="C94" s="93" t="s">
        <v>30</v>
      </c>
      <c r="D94" s="93"/>
      <c r="E94" s="93"/>
      <c r="F94" s="93"/>
    </row>
    <row r="95" spans="2:6" ht="12.75" customHeight="1">
      <c r="B95" s="85" t="s">
        <v>105</v>
      </c>
      <c r="C95" s="93" t="s">
        <v>82</v>
      </c>
      <c r="D95" s="93"/>
      <c r="E95" s="93"/>
      <c r="F95" s="93"/>
    </row>
    <row r="96" spans="2:6" ht="12.75" customHeight="1">
      <c r="B96" s="85" t="s">
        <v>102</v>
      </c>
      <c r="C96" s="93" t="s">
        <v>82</v>
      </c>
      <c r="D96" s="93"/>
      <c r="E96" s="93"/>
      <c r="F96" s="93"/>
    </row>
    <row r="97" spans="1:6" ht="12.75" customHeight="1">
      <c r="B97" s="85" t="s">
        <v>103</v>
      </c>
      <c r="C97" s="93" t="s">
        <v>37</v>
      </c>
      <c r="D97" s="93"/>
      <c r="E97" s="93"/>
      <c r="F97" s="93"/>
    </row>
    <row r="98" spans="1:6" ht="12.75" customHeight="1">
      <c r="B98" s="93"/>
      <c r="C98" s="93"/>
      <c r="D98" s="93"/>
      <c r="E98" s="93"/>
      <c r="F98" s="93"/>
    </row>
    <row r="99" spans="1:6" ht="12.75" customHeight="1">
      <c r="B99" s="100" t="s">
        <v>106</v>
      </c>
      <c r="C99" s="93"/>
      <c r="D99" s="93"/>
      <c r="E99" s="93"/>
      <c r="F99" s="93"/>
    </row>
    <row r="100" spans="1:6" ht="12.75" customHeight="1">
      <c r="B100" s="85" t="s">
        <v>100</v>
      </c>
      <c r="C100" s="93" t="s">
        <v>30</v>
      </c>
      <c r="D100" s="93"/>
      <c r="E100" s="93"/>
      <c r="F100" s="93"/>
    </row>
    <row r="101" spans="1:6" ht="15" customHeight="1">
      <c r="B101" s="85" t="s">
        <v>107</v>
      </c>
      <c r="C101" s="93" t="s">
        <v>444</v>
      </c>
      <c r="D101" s="93"/>
      <c r="E101" s="93"/>
      <c r="F101" s="93"/>
    </row>
    <row r="102" spans="1:6" ht="15" customHeight="1">
      <c r="B102" s="85" t="s">
        <v>108</v>
      </c>
      <c r="C102" s="93" t="s">
        <v>444</v>
      </c>
      <c r="D102" s="93"/>
      <c r="E102" s="93"/>
      <c r="F102" s="93"/>
    </row>
    <row r="103" spans="1:6" ht="12.75" customHeight="1">
      <c r="B103" s="93"/>
      <c r="C103" s="93"/>
      <c r="D103" s="93"/>
      <c r="E103" s="93"/>
      <c r="F103" s="93"/>
    </row>
    <row r="104" spans="1:6" ht="12.75" customHeight="1">
      <c r="B104" s="100" t="s">
        <v>109</v>
      </c>
      <c r="C104" s="123"/>
      <c r="D104" s="123"/>
      <c r="E104" s="93"/>
      <c r="F104" s="93"/>
    </row>
    <row r="105" spans="1:6" ht="12.75" customHeight="1">
      <c r="B105" s="85" t="s">
        <v>100</v>
      </c>
      <c r="C105" s="93" t="s">
        <v>30</v>
      </c>
      <c r="D105" s="123"/>
      <c r="E105" s="93"/>
      <c r="F105" s="93"/>
    </row>
    <row r="106" spans="1:6" ht="12.75" customHeight="1">
      <c r="B106" s="85" t="s">
        <v>110</v>
      </c>
      <c r="C106" s="93" t="s">
        <v>82</v>
      </c>
      <c r="D106" s="93"/>
      <c r="E106" s="93"/>
      <c r="F106" s="93"/>
    </row>
    <row r="107" spans="1:6" ht="12.75" customHeight="1">
      <c r="B107" s="85" t="s">
        <v>111</v>
      </c>
      <c r="C107" s="93" t="s">
        <v>82</v>
      </c>
      <c r="D107" s="93"/>
      <c r="E107" s="93"/>
      <c r="F107" s="93"/>
    </row>
    <row r="108" spans="1:6" ht="12.75" customHeight="1">
      <c r="B108" s="85" t="s">
        <v>112</v>
      </c>
      <c r="C108" s="93" t="s">
        <v>82</v>
      </c>
      <c r="D108" s="93"/>
      <c r="E108" s="93"/>
      <c r="F108" s="93"/>
    </row>
    <row r="109" spans="1:6" ht="12.75" customHeight="1">
      <c r="B109" s="85" t="s">
        <v>113</v>
      </c>
      <c r="C109" s="93" t="s">
        <v>82</v>
      </c>
      <c r="D109" s="93"/>
      <c r="E109" s="93"/>
      <c r="F109" s="93"/>
    </row>
    <row r="110" spans="1:6" ht="12.75" customHeight="1">
      <c r="B110" s="85"/>
      <c r="C110" s="93"/>
      <c r="D110" s="93"/>
      <c r="E110" s="93"/>
      <c r="F110" s="93"/>
    </row>
    <row r="111" spans="1:6" ht="12.75" customHeight="1">
      <c r="A111" s="83"/>
      <c r="B111" s="112" t="s">
        <v>114</v>
      </c>
      <c r="C111" s="93" t="s">
        <v>82</v>
      </c>
      <c r="D111" s="93"/>
      <c r="E111" s="93"/>
      <c r="F111" s="93"/>
    </row>
    <row r="112" spans="1:6" ht="12.75" customHeight="1">
      <c r="A112" s="83"/>
      <c r="B112" s="98"/>
      <c r="C112" s="93"/>
      <c r="D112" s="93"/>
      <c r="E112" s="93"/>
      <c r="F112" s="93"/>
    </row>
    <row r="113" spans="1:8" ht="12.75" customHeight="1">
      <c r="A113" s="83"/>
      <c r="B113" s="85"/>
      <c r="C113" s="93"/>
      <c r="D113" s="93"/>
      <c r="E113" s="93"/>
      <c r="F113" s="93"/>
    </row>
    <row r="114" spans="1:8" ht="12.75" customHeight="1">
      <c r="A114" s="83"/>
      <c r="B114" s="98"/>
      <c r="C114" s="93"/>
      <c r="D114" s="93"/>
      <c r="E114" s="93"/>
      <c r="F114" s="93"/>
    </row>
    <row r="115" spans="1:8" ht="25.5" customHeight="1">
      <c r="A115" s="106" t="s">
        <v>115</v>
      </c>
      <c r="B115" s="107" t="s">
        <v>116</v>
      </c>
      <c r="C115" s="108" t="s">
        <v>25</v>
      </c>
      <c r="D115" s="108" t="s">
        <v>26</v>
      </c>
      <c r="E115" s="109" t="s">
        <v>27</v>
      </c>
      <c r="F115" s="109" t="s">
        <v>28</v>
      </c>
    </row>
    <row r="116" spans="1:8" ht="12.75" customHeight="1">
      <c r="B116" s="100" t="s">
        <v>117</v>
      </c>
      <c r="C116" s="93" t="s">
        <v>30</v>
      </c>
      <c r="D116" s="124"/>
      <c r="F116" s="124"/>
    </row>
    <row r="117" spans="1:8" ht="12.75" customHeight="1">
      <c r="B117" s="100" t="s">
        <v>118</v>
      </c>
      <c r="C117" s="99" t="s">
        <v>30</v>
      </c>
      <c r="D117" s="124"/>
      <c r="F117" s="124"/>
    </row>
    <row r="118" spans="1:8" ht="12.75" customHeight="1">
      <c r="B118" s="100" t="s">
        <v>119</v>
      </c>
      <c r="C118" s="93" t="s">
        <v>35</v>
      </c>
      <c r="F118" s="124"/>
    </row>
    <row r="119" spans="1:8" ht="12.75" customHeight="1">
      <c r="B119" s="100" t="s">
        <v>120</v>
      </c>
      <c r="C119" s="93" t="s">
        <v>30</v>
      </c>
    </row>
    <row r="120" spans="1:8" ht="15" customHeight="1">
      <c r="B120" s="100" t="s">
        <v>121</v>
      </c>
      <c r="C120" s="93" t="s">
        <v>445</v>
      </c>
      <c r="F120" s="124"/>
    </row>
    <row r="121" spans="1:8" ht="15" customHeight="1">
      <c r="B121" s="100" t="s">
        <v>122</v>
      </c>
      <c r="C121" s="93" t="s">
        <v>445</v>
      </c>
      <c r="F121" s="124"/>
    </row>
    <row r="122" spans="1:8" ht="12.75" customHeight="1">
      <c r="B122" s="100" t="s">
        <v>123</v>
      </c>
      <c r="C122" s="93" t="s">
        <v>124</v>
      </c>
      <c r="F122" s="124"/>
    </row>
    <row r="123" spans="1:8" ht="12.75" customHeight="1">
      <c r="B123" s="100"/>
      <c r="C123" s="93"/>
      <c r="F123" s="124"/>
    </row>
    <row r="124" spans="1:8" ht="18.75" customHeight="1">
      <c r="A124" s="125">
        <v>3</v>
      </c>
      <c r="B124" s="126" t="s">
        <v>125</v>
      </c>
      <c r="C124" s="127"/>
      <c r="D124" s="128"/>
      <c r="E124" s="128"/>
      <c r="F124" s="128"/>
      <c r="G124" s="128"/>
      <c r="H124" s="127"/>
    </row>
    <row r="125" spans="1:8" ht="15" customHeight="1"/>
    <row r="126" spans="1:8" ht="12.75" customHeight="1">
      <c r="A126" s="129" t="s">
        <v>126</v>
      </c>
      <c r="B126" s="107" t="s">
        <v>127</v>
      </c>
      <c r="C126" s="108"/>
      <c r="D126" s="109"/>
      <c r="E126" s="109"/>
      <c r="F126" s="109"/>
      <c r="G126" s="109"/>
      <c r="H126" s="109"/>
    </row>
    <row r="127" spans="1:8" ht="38.25" customHeight="1">
      <c r="A127" s="106" t="s">
        <v>128</v>
      </c>
      <c r="B127" s="130" t="s">
        <v>129</v>
      </c>
      <c r="C127" s="122" t="s">
        <v>130</v>
      </c>
      <c r="D127" s="122" t="s">
        <v>131</v>
      </c>
      <c r="E127" s="122" t="s">
        <v>132</v>
      </c>
      <c r="F127" s="122" t="s">
        <v>133</v>
      </c>
      <c r="G127" s="122" t="s">
        <v>134</v>
      </c>
      <c r="H127" s="122" t="s">
        <v>135</v>
      </c>
    </row>
    <row r="128" spans="1:8" ht="12.75" customHeight="1">
      <c r="A128" s="131"/>
      <c r="B128" s="112" t="s">
        <v>136</v>
      </c>
      <c r="C128" s="132"/>
      <c r="D128" s="132"/>
      <c r="E128" s="133"/>
      <c r="F128" s="134"/>
      <c r="G128" s="134"/>
      <c r="H128" s="134"/>
    </row>
    <row r="129" spans="1:8" ht="12.75" customHeight="1">
      <c r="A129" s="131"/>
      <c r="B129" s="112" t="s">
        <v>137</v>
      </c>
      <c r="C129" s="132"/>
      <c r="D129" s="132"/>
      <c r="E129" s="133"/>
      <c r="F129" s="134"/>
      <c r="G129" s="134"/>
      <c r="H129" s="134"/>
    </row>
    <row r="130" spans="1:8" ht="12.75" customHeight="1">
      <c r="A130" s="131"/>
      <c r="B130" s="112" t="s">
        <v>138</v>
      </c>
      <c r="C130" s="116"/>
      <c r="D130" s="116"/>
      <c r="E130" s="133"/>
      <c r="F130" s="134"/>
      <c r="G130" s="134"/>
      <c r="H130" s="134"/>
    </row>
    <row r="131" spans="1:8" ht="12.75" customHeight="1">
      <c r="A131" s="131"/>
      <c r="B131" s="112" t="s">
        <v>139</v>
      </c>
      <c r="C131" s="116"/>
      <c r="D131" s="116"/>
      <c r="E131" s="135"/>
      <c r="F131" s="134"/>
      <c r="G131" s="134"/>
      <c r="H131" s="134"/>
    </row>
    <row r="132" spans="1:8" ht="12.75" customHeight="1">
      <c r="A132" s="131"/>
      <c r="B132" s="112" t="s">
        <v>114</v>
      </c>
      <c r="C132" s="116"/>
      <c r="D132" s="116"/>
      <c r="E132" s="136"/>
      <c r="F132" s="116"/>
      <c r="G132" s="116"/>
      <c r="H132" s="116"/>
    </row>
    <row r="133" spans="1:8" ht="12.75" customHeight="1">
      <c r="A133" s="131"/>
      <c r="C133" s="116"/>
      <c r="D133" s="116"/>
      <c r="E133" s="136"/>
      <c r="F133" s="116"/>
      <c r="G133" s="116"/>
      <c r="H133" s="116"/>
    </row>
    <row r="134" spans="1:8" ht="12.75" customHeight="1">
      <c r="A134" s="131"/>
      <c r="B134" s="112"/>
      <c r="C134" s="116"/>
      <c r="D134" s="116"/>
      <c r="E134" s="116"/>
      <c r="F134" s="116"/>
      <c r="G134" s="116"/>
      <c r="H134" s="116"/>
    </row>
    <row r="135" spans="1:8" ht="12.75" customHeight="1">
      <c r="A135" s="131"/>
      <c r="B135" s="112"/>
      <c r="C135" s="116"/>
      <c r="D135" s="116"/>
      <c r="E135" s="116"/>
      <c r="F135" s="116"/>
      <c r="G135" s="116"/>
      <c r="H135" s="116"/>
    </row>
    <row r="136" spans="1:8" ht="25.5" customHeight="1">
      <c r="A136" s="106" t="s">
        <v>140</v>
      </c>
      <c r="B136" s="130" t="s">
        <v>141</v>
      </c>
      <c r="C136" s="122" t="s">
        <v>130</v>
      </c>
      <c r="D136" s="122" t="s">
        <v>131</v>
      </c>
      <c r="E136" s="137"/>
      <c r="F136" s="137"/>
      <c r="G136" s="138"/>
      <c r="H136" s="137"/>
    </row>
    <row r="137" spans="1:8" ht="12.75" customHeight="1">
      <c r="A137" s="83"/>
      <c r="B137" s="112" t="s">
        <v>142</v>
      </c>
      <c r="C137" s="116"/>
      <c r="D137" s="116"/>
      <c r="E137" s="137"/>
      <c r="F137" s="137"/>
      <c r="G137" s="137"/>
      <c r="H137" s="137"/>
    </row>
    <row r="138" spans="1:8" ht="12.75" customHeight="1">
      <c r="A138" s="83"/>
      <c r="B138" s="112" t="s">
        <v>143</v>
      </c>
      <c r="C138" s="116"/>
      <c r="D138" s="116"/>
      <c r="E138" s="118"/>
      <c r="F138" s="137"/>
      <c r="G138" s="137"/>
      <c r="H138" s="137"/>
    </row>
    <row r="139" spans="1:8" ht="12.75" customHeight="1">
      <c r="A139" s="83"/>
      <c r="B139" s="112" t="s">
        <v>144</v>
      </c>
      <c r="C139" s="116"/>
      <c r="D139" s="116"/>
      <c r="E139" s="118"/>
      <c r="F139" s="137"/>
      <c r="G139" s="137"/>
      <c r="H139" s="137"/>
    </row>
    <row r="140" spans="1:8" ht="12.75" customHeight="1">
      <c r="A140" s="83"/>
      <c r="B140" s="112" t="s">
        <v>139</v>
      </c>
      <c r="C140" s="116"/>
      <c r="D140" s="116"/>
      <c r="E140" s="118"/>
      <c r="F140" s="137"/>
      <c r="G140" s="137"/>
      <c r="H140" s="137"/>
    </row>
    <row r="141" spans="1:8" ht="12.75" customHeight="1">
      <c r="A141" s="83"/>
      <c r="B141" s="112" t="s">
        <v>114</v>
      </c>
      <c r="C141" s="116"/>
      <c r="D141" s="116"/>
      <c r="E141" s="118"/>
      <c r="F141" s="137"/>
      <c r="G141" s="137"/>
      <c r="H141" s="137"/>
    </row>
    <row r="142" spans="1:8" ht="12.75" customHeight="1">
      <c r="A142" s="83"/>
      <c r="B142" s="112"/>
      <c r="C142" s="116"/>
      <c r="D142" s="116"/>
      <c r="E142" s="118"/>
      <c r="F142" s="137"/>
      <c r="G142" s="137"/>
      <c r="H142" s="137"/>
    </row>
    <row r="143" spans="1:8" ht="12.75" customHeight="1">
      <c r="A143" s="83"/>
      <c r="B143" s="112"/>
      <c r="C143" s="116"/>
      <c r="D143" s="116"/>
      <c r="E143" s="118"/>
      <c r="F143" s="137"/>
      <c r="G143" s="137"/>
      <c r="H143" s="137"/>
    </row>
    <row r="144" spans="1:8" ht="12.75" customHeight="1">
      <c r="A144" s="83"/>
      <c r="B144" s="112"/>
      <c r="C144" s="116"/>
      <c r="D144" s="116"/>
      <c r="E144" s="118"/>
      <c r="F144" s="137"/>
      <c r="G144" s="137"/>
      <c r="H144" s="137"/>
    </row>
    <row r="145" spans="1:8" ht="25.5" customHeight="1">
      <c r="A145" s="106" t="s">
        <v>145</v>
      </c>
      <c r="B145" s="130" t="s">
        <v>146</v>
      </c>
      <c r="C145" s="122" t="s">
        <v>130</v>
      </c>
      <c r="D145" s="122" t="s">
        <v>131</v>
      </c>
      <c r="E145" s="137"/>
      <c r="F145" s="137"/>
      <c r="G145" s="118"/>
      <c r="H145" s="118"/>
    </row>
    <row r="146" spans="1:8" ht="12.75" customHeight="1">
      <c r="A146" s="83"/>
      <c r="B146" s="112" t="s">
        <v>147</v>
      </c>
      <c r="C146" s="118"/>
      <c r="D146" s="118"/>
      <c r="E146" s="137"/>
      <c r="F146" s="137"/>
      <c r="G146" s="118"/>
      <c r="H146" s="118"/>
    </row>
    <row r="147" spans="1:8" ht="12.75" customHeight="1">
      <c r="A147" s="83"/>
      <c r="B147" s="139" t="s">
        <v>148</v>
      </c>
      <c r="C147" s="118"/>
      <c r="D147" s="118"/>
      <c r="E147" s="91"/>
      <c r="G147" s="118"/>
      <c r="H147" s="118"/>
    </row>
    <row r="148" spans="1:8" ht="12.75" customHeight="1">
      <c r="A148" s="83"/>
      <c r="B148" s="112" t="s">
        <v>149</v>
      </c>
      <c r="C148" s="118"/>
      <c r="D148" s="118"/>
      <c r="E148" s="118"/>
      <c r="F148" s="118"/>
      <c r="G148" s="118"/>
      <c r="H148" s="118"/>
    </row>
    <row r="149" spans="1:8" ht="12.75" customHeight="1">
      <c r="A149" s="83"/>
      <c r="B149" s="112" t="s">
        <v>150</v>
      </c>
      <c r="C149" s="118"/>
      <c r="D149" s="118"/>
      <c r="E149" s="118"/>
      <c r="F149" s="118"/>
      <c r="G149" s="118"/>
      <c r="H149" s="118"/>
    </row>
    <row r="150" spans="1:8" ht="12.75" customHeight="1">
      <c r="A150" s="83"/>
      <c r="B150" s="112" t="s">
        <v>139</v>
      </c>
      <c r="C150" s="118"/>
      <c r="D150" s="118"/>
      <c r="E150" s="118"/>
      <c r="F150" s="118"/>
      <c r="G150" s="118"/>
      <c r="H150" s="118"/>
    </row>
    <row r="151" spans="1:8" ht="12.75" customHeight="1">
      <c r="A151" s="83"/>
      <c r="B151" s="112" t="s">
        <v>114</v>
      </c>
      <c r="E151" s="118"/>
    </row>
    <row r="152" spans="1:8" ht="15" customHeight="1">
      <c r="A152" s="83"/>
      <c r="E152" s="118"/>
    </row>
    <row r="153" spans="1:8" ht="15" customHeight="1">
      <c r="A153" s="83"/>
      <c r="E153" s="118"/>
    </row>
    <row r="154" spans="1:8" ht="12.75" customHeight="1">
      <c r="A154" s="83"/>
      <c r="B154" s="112"/>
      <c r="E154" s="118"/>
    </row>
    <row r="155" spans="1:8" ht="51" customHeight="1">
      <c r="A155" s="106" t="s">
        <v>151</v>
      </c>
      <c r="B155" s="140" t="s">
        <v>152</v>
      </c>
      <c r="C155" s="122" t="s">
        <v>130</v>
      </c>
      <c r="D155" s="122" t="s">
        <v>153</v>
      </c>
      <c r="E155" s="118"/>
      <c r="F155" s="141"/>
      <c r="G155" s="141"/>
      <c r="H155" s="141"/>
    </row>
    <row r="156" spans="1:8" ht="12.75" customHeight="1">
      <c r="B156" s="142" t="s">
        <v>154</v>
      </c>
      <c r="C156" s="143"/>
      <c r="D156" s="143"/>
      <c r="E156" s="118"/>
      <c r="F156" s="141"/>
      <c r="G156" s="141"/>
      <c r="H156" s="141"/>
    </row>
    <row r="157" spans="1:8" ht="12.75" customHeight="1">
      <c r="B157" s="142" t="s">
        <v>155</v>
      </c>
      <c r="C157" s="144"/>
      <c r="D157" s="143"/>
      <c r="E157" s="118"/>
      <c r="F157" s="141"/>
      <c r="G157" s="141"/>
      <c r="H157" s="141"/>
    </row>
    <row r="158" spans="1:8" ht="12.75" customHeight="1">
      <c r="B158" s="142" t="s">
        <v>156</v>
      </c>
      <c r="C158" s="144"/>
      <c r="D158" s="116"/>
      <c r="E158" s="118"/>
      <c r="F158" s="144"/>
      <c r="G158" s="144"/>
      <c r="H158" s="144"/>
    </row>
    <row r="159" spans="1:8" ht="12.75" customHeight="1">
      <c r="B159" s="142" t="s">
        <v>157</v>
      </c>
      <c r="C159" s="144"/>
      <c r="D159" s="116"/>
      <c r="E159" s="118"/>
      <c r="F159" s="144"/>
      <c r="G159" s="144"/>
      <c r="H159" s="144"/>
    </row>
    <row r="160" spans="1:8" ht="12.75" customHeight="1">
      <c r="B160" s="142"/>
      <c r="C160" s="144"/>
      <c r="D160" s="116"/>
      <c r="E160" s="118"/>
      <c r="F160" s="144"/>
      <c r="G160" s="144"/>
      <c r="H160" s="144"/>
    </row>
    <row r="161" spans="1:8" ht="12.75" customHeight="1">
      <c r="B161" s="142"/>
      <c r="C161" s="144"/>
      <c r="D161" s="116"/>
      <c r="E161" s="118"/>
      <c r="F161" s="144"/>
      <c r="G161" s="144"/>
      <c r="H161" s="144"/>
    </row>
    <row r="162" spans="1:8" ht="12.75" customHeight="1">
      <c r="B162" s="142"/>
      <c r="C162" s="144"/>
      <c r="D162" s="116"/>
      <c r="E162" s="118"/>
      <c r="F162" s="144"/>
      <c r="G162" s="144"/>
      <c r="H162" s="144"/>
    </row>
    <row r="163" spans="1:8" ht="25.5" customHeight="1">
      <c r="A163" s="106" t="s">
        <v>158</v>
      </c>
      <c r="B163" s="145" t="s">
        <v>159</v>
      </c>
      <c r="C163" s="108" t="s">
        <v>25</v>
      </c>
      <c r="D163" s="108" t="s">
        <v>26</v>
      </c>
      <c r="E163" s="122" t="s">
        <v>160</v>
      </c>
      <c r="F163" s="122" t="s">
        <v>161</v>
      </c>
      <c r="G163" s="146"/>
    </row>
    <row r="164" spans="1:8" ht="12.75" customHeight="1">
      <c r="B164" s="112" t="s">
        <v>162</v>
      </c>
      <c r="C164" s="86" t="s">
        <v>41</v>
      </c>
      <c r="D164" s="144"/>
    </row>
    <row r="165" spans="1:8" ht="12.75" customHeight="1">
      <c r="B165" s="112" t="s">
        <v>163</v>
      </c>
      <c r="C165" s="86" t="s">
        <v>41</v>
      </c>
      <c r="D165" s="144"/>
    </row>
    <row r="166" spans="1:8" ht="12.75" customHeight="1">
      <c r="B166" s="112" t="s">
        <v>164</v>
      </c>
      <c r="C166" s="86" t="s">
        <v>41</v>
      </c>
      <c r="D166" s="144"/>
    </row>
    <row r="167" spans="1:8" ht="12.75" customHeight="1">
      <c r="B167" s="112" t="s">
        <v>165</v>
      </c>
      <c r="C167" s="86" t="s">
        <v>41</v>
      </c>
      <c r="D167" s="132"/>
    </row>
    <row r="168" spans="1:8" ht="12.75" customHeight="1">
      <c r="B168" s="112" t="s">
        <v>166</v>
      </c>
      <c r="C168" s="86" t="s">
        <v>41</v>
      </c>
      <c r="D168" s="132"/>
    </row>
    <row r="169" spans="1:8" ht="12.75" customHeight="1">
      <c r="A169" s="106" t="s">
        <v>167</v>
      </c>
      <c r="B169" s="145" t="s">
        <v>168</v>
      </c>
      <c r="C169" s="108" t="s">
        <v>25</v>
      </c>
      <c r="D169" s="108" t="s">
        <v>26</v>
      </c>
    </row>
    <row r="170" spans="1:8" ht="12.75" customHeight="1">
      <c r="B170" s="112" t="s">
        <v>169</v>
      </c>
      <c r="C170" s="86" t="s">
        <v>41</v>
      </c>
      <c r="D170" s="132"/>
    </row>
    <row r="171" spans="1:8" ht="12.75" customHeight="1">
      <c r="B171" s="112" t="s">
        <v>170</v>
      </c>
      <c r="C171" s="86" t="s">
        <v>41</v>
      </c>
      <c r="D171" s="132"/>
    </row>
    <row r="172" spans="1:8" ht="12.75" customHeight="1">
      <c r="B172" s="112" t="s">
        <v>171</v>
      </c>
      <c r="C172" s="86" t="s">
        <v>41</v>
      </c>
      <c r="D172" s="132"/>
    </row>
    <row r="173" spans="1:8" ht="12.75" customHeight="1">
      <c r="B173" s="112" t="s">
        <v>172</v>
      </c>
      <c r="C173" s="86" t="s">
        <v>41</v>
      </c>
      <c r="D173" s="132"/>
    </row>
    <row r="174" spans="1:8" ht="12.75" customHeight="1">
      <c r="B174" s="112" t="s">
        <v>173</v>
      </c>
      <c r="C174" s="86" t="s">
        <v>41</v>
      </c>
      <c r="D174" s="132"/>
    </row>
    <row r="175" spans="1:8" ht="12.75" customHeight="1">
      <c r="B175" s="112" t="s">
        <v>114</v>
      </c>
      <c r="D175" s="132"/>
    </row>
    <row r="176" spans="1:8" ht="12.75" customHeight="1">
      <c r="B176" s="112"/>
      <c r="D176" s="132"/>
    </row>
    <row r="177" spans="1:8" ht="12.75" customHeight="1">
      <c r="B177" s="112"/>
      <c r="D177" s="132"/>
    </row>
    <row r="178" spans="1:8" ht="12.75" customHeight="1">
      <c r="B178" s="112"/>
      <c r="D178" s="132"/>
    </row>
    <row r="179" spans="1:8" ht="25.5" customHeight="1">
      <c r="A179" s="106" t="s">
        <v>174</v>
      </c>
      <c r="B179" s="130" t="s">
        <v>175</v>
      </c>
      <c r="C179" s="108" t="s">
        <v>25</v>
      </c>
      <c r="D179" s="108" t="s">
        <v>26</v>
      </c>
      <c r="E179" s="122" t="s">
        <v>176</v>
      </c>
      <c r="F179" s="122" t="s">
        <v>177</v>
      </c>
      <c r="G179" s="122" t="s">
        <v>178</v>
      </c>
      <c r="H179" s="122" t="s">
        <v>179</v>
      </c>
    </row>
    <row r="180" spans="1:8" ht="12.75" customHeight="1">
      <c r="A180" s="83"/>
      <c r="B180" s="112" t="s">
        <v>180</v>
      </c>
      <c r="C180" s="86" t="s">
        <v>41</v>
      </c>
      <c r="D180" s="101"/>
      <c r="E180" s="147"/>
    </row>
    <row r="181" spans="1:8" ht="12.75" customHeight="1">
      <c r="A181" s="83"/>
      <c r="B181" s="112" t="s">
        <v>181</v>
      </c>
      <c r="C181" s="86" t="s">
        <v>41</v>
      </c>
      <c r="D181" s="101"/>
      <c r="E181" s="147"/>
    </row>
    <row r="182" spans="1:8" ht="12.75" customHeight="1">
      <c r="B182" s="112" t="s">
        <v>182</v>
      </c>
      <c r="C182" s="86" t="s">
        <v>41</v>
      </c>
    </row>
    <row r="183" spans="1:8" ht="12.75" customHeight="1">
      <c r="B183" s="112" t="s">
        <v>114</v>
      </c>
    </row>
    <row r="184" spans="1:8" ht="12.75" customHeight="1">
      <c r="B184" s="112"/>
    </row>
    <row r="185" spans="1:8" ht="12.75" customHeight="1">
      <c r="B185" s="112"/>
    </row>
    <row r="186" spans="1:8" ht="12.75" customHeight="1">
      <c r="B186" s="112"/>
    </row>
    <row r="187" spans="1:8" ht="25.5" customHeight="1">
      <c r="A187" s="106" t="s">
        <v>183</v>
      </c>
      <c r="B187" s="130" t="s">
        <v>184</v>
      </c>
      <c r="C187" s="108" t="s">
        <v>25</v>
      </c>
      <c r="D187" s="108" t="s">
        <v>26</v>
      </c>
      <c r="E187" s="122" t="s">
        <v>176</v>
      </c>
      <c r="F187" s="122" t="s">
        <v>177</v>
      </c>
      <c r="G187" s="122" t="s">
        <v>178</v>
      </c>
      <c r="H187" s="122" t="s">
        <v>179</v>
      </c>
    </row>
    <row r="188" spans="1:8" ht="12.75" customHeight="1">
      <c r="B188" s="112" t="s">
        <v>185</v>
      </c>
      <c r="C188" s="86" t="s">
        <v>41</v>
      </c>
      <c r="E188" s="151"/>
    </row>
    <row r="189" spans="1:8" ht="15.6" customHeight="1">
      <c r="B189" s="112" t="s">
        <v>186</v>
      </c>
      <c r="C189" s="86" t="s">
        <v>41</v>
      </c>
      <c r="E189" s="151"/>
      <c r="F189" s="151"/>
      <c r="G189" s="151"/>
      <c r="H189" s="152"/>
    </row>
    <row r="190" spans="1:8" ht="12.75" customHeight="1">
      <c r="B190" s="112" t="s">
        <v>187</v>
      </c>
      <c r="C190" s="86" t="s">
        <v>41</v>
      </c>
      <c r="E190" s="151"/>
      <c r="F190" s="151"/>
      <c r="G190" s="151"/>
      <c r="H190" s="152"/>
    </row>
    <row r="191" spans="1:8" ht="12.75" customHeight="1">
      <c r="B191" s="139" t="s">
        <v>188</v>
      </c>
      <c r="C191" s="86" t="s">
        <v>41</v>
      </c>
      <c r="E191" s="148"/>
    </row>
    <row r="192" spans="1:8" ht="12.75" customHeight="1">
      <c r="B192" s="139" t="s">
        <v>189</v>
      </c>
      <c r="C192" s="86" t="s">
        <v>41</v>
      </c>
      <c r="E192" s="151"/>
    </row>
    <row r="193" spans="1:8" ht="12.75" customHeight="1">
      <c r="B193" s="112" t="s">
        <v>190</v>
      </c>
      <c r="C193" s="86" t="s">
        <v>41</v>
      </c>
      <c r="E193" s="151"/>
      <c r="F193" s="152"/>
      <c r="G193" s="151"/>
      <c r="H193" s="151"/>
    </row>
    <row r="194" spans="1:8" ht="12.75" customHeight="1">
      <c r="B194" s="112" t="s">
        <v>191</v>
      </c>
      <c r="C194" s="86" t="s">
        <v>41</v>
      </c>
      <c r="E194" s="151"/>
      <c r="F194" s="151"/>
      <c r="G194" s="152"/>
      <c r="H194" s="151"/>
    </row>
    <row r="195" spans="1:8" ht="12.75" customHeight="1">
      <c r="B195" s="112" t="s">
        <v>192</v>
      </c>
      <c r="C195" s="86" t="s">
        <v>41</v>
      </c>
      <c r="E195" s="151"/>
      <c r="F195" s="151"/>
      <c r="G195" s="151"/>
      <c r="H195" s="152"/>
    </row>
    <row r="196" spans="1:8" ht="15" customHeight="1">
      <c r="B196" s="112" t="s">
        <v>193</v>
      </c>
      <c r="C196" s="86" t="s">
        <v>41</v>
      </c>
      <c r="E196" s="148"/>
    </row>
    <row r="197" spans="1:8" ht="12.75" customHeight="1">
      <c r="B197" s="112" t="s">
        <v>194</v>
      </c>
      <c r="C197" s="86" t="s">
        <v>41</v>
      </c>
      <c r="E197" s="151"/>
      <c r="F197" s="151"/>
      <c r="G197" s="152"/>
      <c r="H197" s="152"/>
    </row>
    <row r="198" spans="1:8" ht="15" customHeight="1">
      <c r="B198" s="112" t="s">
        <v>114</v>
      </c>
      <c r="E198" s="148"/>
    </row>
    <row r="199" spans="1:8" ht="15" customHeight="1">
      <c r="B199" s="112"/>
      <c r="E199" s="148"/>
    </row>
    <row r="200" spans="1:8" ht="15" customHeight="1">
      <c r="B200" s="112"/>
      <c r="E200" s="148"/>
    </row>
    <row r="201" spans="1:8" ht="15" customHeight="1">
      <c r="B201" s="112"/>
      <c r="E201" s="148"/>
    </row>
    <row r="202" spans="1:8" ht="15" customHeight="1">
      <c r="B202" s="112"/>
      <c r="E202" s="148"/>
    </row>
    <row r="203" spans="1:8" ht="15" customHeight="1">
      <c r="B203" s="112"/>
      <c r="E203" s="148"/>
    </row>
    <row r="204" spans="1:8" ht="25.5" customHeight="1">
      <c r="A204" s="106" t="s">
        <v>195</v>
      </c>
      <c r="B204" s="130" t="s">
        <v>196</v>
      </c>
      <c r="C204" s="108" t="s">
        <v>25</v>
      </c>
      <c r="D204" s="108" t="s">
        <v>26</v>
      </c>
      <c r="E204" s="109" t="s">
        <v>27</v>
      </c>
      <c r="F204" s="109" t="s">
        <v>28</v>
      </c>
    </row>
    <row r="205" spans="1:8" ht="15" customHeight="1">
      <c r="B205" s="112" t="s">
        <v>197</v>
      </c>
      <c r="C205" s="86" t="s">
        <v>41</v>
      </c>
    </row>
    <row r="206" spans="1:8" ht="15" customHeight="1">
      <c r="B206" s="112" t="s">
        <v>198</v>
      </c>
      <c r="C206" s="86" t="s">
        <v>41</v>
      </c>
    </row>
    <row r="207" spans="1:8" ht="15" customHeight="1">
      <c r="B207" s="112" t="s">
        <v>199</v>
      </c>
      <c r="C207" s="86" t="s">
        <v>41</v>
      </c>
    </row>
    <row r="208" spans="1:8" ht="15" customHeight="1">
      <c r="B208" s="112" t="s">
        <v>114</v>
      </c>
    </row>
    <row r="209" spans="1:6" ht="15" customHeight="1">
      <c r="B209" s="112"/>
    </row>
    <row r="210" spans="1:6" ht="15" customHeight="1">
      <c r="B210" s="112"/>
    </row>
    <row r="211" spans="1:6" ht="15" customHeight="1">
      <c r="B211" s="112"/>
    </row>
    <row r="212" spans="1:6" ht="25.5" customHeight="1">
      <c r="A212" s="106" t="s">
        <v>200</v>
      </c>
      <c r="B212" s="130" t="s">
        <v>201</v>
      </c>
      <c r="C212" s="108" t="s">
        <v>25</v>
      </c>
      <c r="D212" s="108" t="s">
        <v>26</v>
      </c>
      <c r="E212" s="109" t="s">
        <v>27</v>
      </c>
      <c r="F212" s="109" t="s">
        <v>28</v>
      </c>
    </row>
    <row r="213" spans="1:6" ht="15" customHeight="1">
      <c r="B213" s="112" t="s">
        <v>202</v>
      </c>
      <c r="C213" s="86" t="s">
        <v>41</v>
      </c>
    </row>
    <row r="214" spans="1:6" ht="15" customHeight="1">
      <c r="B214" s="149" t="s">
        <v>203</v>
      </c>
      <c r="C214" s="86" t="s">
        <v>41</v>
      </c>
    </row>
    <row r="215" spans="1:6" ht="15" customHeight="1">
      <c r="B215" s="149" t="s">
        <v>204</v>
      </c>
      <c r="C215" s="86" t="s">
        <v>41</v>
      </c>
    </row>
    <row r="216" spans="1:6" ht="25.5" customHeight="1">
      <c r="A216" s="106" t="s">
        <v>205</v>
      </c>
      <c r="B216" s="130" t="s">
        <v>206</v>
      </c>
      <c r="C216" s="108" t="s">
        <v>25</v>
      </c>
      <c r="D216" s="108" t="s">
        <v>26</v>
      </c>
      <c r="E216" s="109" t="s">
        <v>27</v>
      </c>
      <c r="F216" s="109" t="s">
        <v>28</v>
      </c>
    </row>
    <row r="217" spans="1:6" ht="15" customHeight="1">
      <c r="B217" s="112" t="s">
        <v>207</v>
      </c>
      <c r="C217" s="86" t="s">
        <v>41</v>
      </c>
    </row>
    <row r="218" spans="1:6" ht="15" customHeight="1">
      <c r="A218" s="116"/>
      <c r="B218" s="112" t="s">
        <v>208</v>
      </c>
      <c r="C218" s="86" t="s">
        <v>41</v>
      </c>
    </row>
    <row r="219" spans="1:6" ht="15" customHeight="1">
      <c r="A219" s="116"/>
      <c r="B219" s="112" t="s">
        <v>114</v>
      </c>
    </row>
    <row r="220" spans="1:6" ht="15" customHeight="1">
      <c r="A220" s="116"/>
      <c r="B220" s="112"/>
    </row>
    <row r="221" spans="1:6" ht="15" customHeight="1">
      <c r="A221" s="116"/>
      <c r="B221" s="112"/>
    </row>
    <row r="222" spans="1:6" ht="15" customHeight="1">
      <c r="A222" s="116"/>
      <c r="B222" s="112"/>
    </row>
    <row r="223" spans="1:6" ht="25.5" customHeight="1">
      <c r="A223" s="106" t="s">
        <v>209</v>
      </c>
      <c r="B223" s="145" t="s">
        <v>210</v>
      </c>
      <c r="C223" s="108" t="s">
        <v>25</v>
      </c>
      <c r="D223" s="108" t="s">
        <v>26</v>
      </c>
      <c r="E223" s="109" t="s">
        <v>27</v>
      </c>
      <c r="F223" s="109" t="s">
        <v>28</v>
      </c>
    </row>
    <row r="224" spans="1:6" ht="15" customHeight="1">
      <c r="B224" s="150" t="s">
        <v>211</v>
      </c>
      <c r="C224" s="86" t="s">
        <v>41</v>
      </c>
    </row>
    <row r="225" spans="1:3" ht="15" customHeight="1">
      <c r="B225" s="150" t="s">
        <v>212</v>
      </c>
      <c r="C225" s="86" t="s">
        <v>41</v>
      </c>
    </row>
    <row r="226" spans="1:3" ht="15" customHeight="1">
      <c r="A226" s="116"/>
      <c r="B226" s="112" t="s">
        <v>114</v>
      </c>
    </row>
    <row r="65536" ht="12.75" customHeight="1"/>
  </sheetData>
  <sheetProtection selectLockedCells="1" selectUnlockedCells="1"/>
  <mergeCells count="5">
    <mergeCell ref="B1:F1"/>
    <mergeCell ref="B3:F3"/>
    <mergeCell ref="B4:C4"/>
    <mergeCell ref="F4:G4"/>
    <mergeCell ref="F5:G5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49"/>
  <sheetViews>
    <sheetView topLeftCell="A235" zoomScale="80" zoomScaleNormal="80" workbookViewId="0">
      <selection activeCell="B270" sqref="B270"/>
    </sheetView>
  </sheetViews>
  <sheetFormatPr defaultColWidth="10" defaultRowHeight="12.75"/>
  <cols>
    <col min="1" max="1" width="6" style="164" bestFit="1" customWidth="1"/>
    <col min="2" max="2" width="34" style="173" customWidth="1"/>
    <col min="3" max="3" width="17" style="173" customWidth="1"/>
    <col min="4" max="4" width="25.28515625" style="173" customWidth="1"/>
    <col min="5" max="6" width="17" style="173" customWidth="1"/>
    <col min="7" max="7" width="13.7109375" style="173" customWidth="1"/>
    <col min="8" max="12" width="17" style="173" customWidth="1"/>
    <col min="13" max="13" width="17.5703125" style="173" customWidth="1"/>
    <col min="14" max="18" width="17" style="173" customWidth="1"/>
    <col min="19" max="19" width="0" style="173" hidden="1" customWidth="1"/>
    <col min="20" max="23" width="17" style="173" customWidth="1"/>
    <col min="24" max="25" width="15.140625" style="173" customWidth="1"/>
    <col min="26" max="26" width="11.140625" style="173" customWidth="1"/>
    <col min="27" max="27" width="11" style="173" customWidth="1"/>
    <col min="28" max="28" width="12.42578125" style="173" customWidth="1"/>
    <col min="29" max="29" width="12.5703125" style="173" customWidth="1"/>
    <col min="30" max="16384" width="10" style="173"/>
  </cols>
  <sheetData>
    <row r="1" spans="1:8" ht="15" customHeight="1">
      <c r="A1" s="170"/>
      <c r="B1" s="171"/>
      <c r="C1" s="171"/>
      <c r="D1" s="171"/>
      <c r="E1" s="172" t="s">
        <v>47</v>
      </c>
      <c r="F1" s="171"/>
    </row>
    <row r="2" spans="1:8" ht="15" customHeight="1">
      <c r="A2" s="170"/>
      <c r="B2" s="171" t="s">
        <v>213</v>
      </c>
      <c r="C2" s="171"/>
      <c r="D2" s="171"/>
      <c r="E2" s="171"/>
      <c r="F2" s="171"/>
    </row>
    <row r="3" spans="1:8" ht="15" customHeight="1">
      <c r="E3" s="246"/>
    </row>
    <row r="4" spans="1:8" ht="12.95" customHeight="1"/>
    <row r="5" spans="1:8" ht="15.75" customHeight="1">
      <c r="A5" s="174">
        <v>0</v>
      </c>
      <c r="B5" s="175" t="s">
        <v>214</v>
      </c>
      <c r="C5" s="171"/>
      <c r="D5" s="171"/>
      <c r="E5" s="171"/>
      <c r="F5" s="171"/>
    </row>
    <row r="6" spans="1:8" ht="18.75" customHeight="1">
      <c r="A6" s="176"/>
      <c r="B6" s="177"/>
    </row>
    <row r="7" spans="1:8" s="181" customFormat="1" ht="76.5" customHeight="1">
      <c r="A7" s="178">
        <v>0</v>
      </c>
      <c r="B7" s="179" t="s">
        <v>215</v>
      </c>
      <c r="C7" s="179" t="s">
        <v>446</v>
      </c>
      <c r="D7" s="159" t="s">
        <v>216</v>
      </c>
      <c r="E7" s="179" t="s">
        <v>217</v>
      </c>
      <c r="F7" s="159" t="s">
        <v>218</v>
      </c>
      <c r="G7" s="180"/>
      <c r="H7" s="180"/>
    </row>
    <row r="8" spans="1:8" ht="15" customHeight="1">
      <c r="B8" s="182" t="s">
        <v>219</v>
      </c>
      <c r="C8" s="169"/>
      <c r="D8" s="183"/>
      <c r="E8" s="169"/>
      <c r="F8" s="169"/>
      <c r="G8" s="169"/>
      <c r="H8" s="169"/>
    </row>
    <row r="9" spans="1:8" ht="15" customHeight="1">
      <c r="B9" s="169" t="s">
        <v>220</v>
      </c>
      <c r="C9" s="169"/>
      <c r="D9" s="169"/>
      <c r="E9" s="169"/>
      <c r="F9" s="169"/>
      <c r="G9" s="169"/>
      <c r="H9" s="169"/>
    </row>
    <row r="10" spans="1:8" ht="15" customHeight="1">
      <c r="B10" s="182" t="s">
        <v>221</v>
      </c>
      <c r="C10" s="169"/>
      <c r="D10" s="169"/>
      <c r="E10" s="169"/>
      <c r="F10" s="169"/>
      <c r="G10" s="169"/>
      <c r="H10" s="169"/>
    </row>
    <row r="11" spans="1:8" ht="15" customHeight="1">
      <c r="B11" s="169" t="s">
        <v>222</v>
      </c>
      <c r="C11" s="169"/>
      <c r="D11" s="169"/>
      <c r="E11" s="167"/>
      <c r="F11" s="169"/>
      <c r="G11" s="169"/>
      <c r="H11" s="169"/>
    </row>
    <row r="12" spans="1:8" ht="15" customHeight="1">
      <c r="B12" s="169" t="s">
        <v>223</v>
      </c>
      <c r="C12" s="169"/>
      <c r="D12" s="169"/>
      <c r="E12" s="169"/>
      <c r="F12" s="169"/>
      <c r="G12" s="169"/>
      <c r="H12" s="169"/>
    </row>
    <row r="13" spans="1:8" ht="15" customHeight="1">
      <c r="B13" s="169" t="s">
        <v>224</v>
      </c>
      <c r="C13" s="169"/>
      <c r="D13" s="169"/>
      <c r="E13" s="167"/>
      <c r="F13" s="169"/>
      <c r="G13" s="169"/>
      <c r="H13" s="169"/>
    </row>
    <row r="14" spans="1:8" ht="15" customHeight="1">
      <c r="B14" s="169" t="s">
        <v>225</v>
      </c>
      <c r="C14" s="169"/>
      <c r="D14" s="169"/>
      <c r="E14" s="169"/>
      <c r="F14" s="169"/>
      <c r="G14" s="169"/>
      <c r="H14" s="169"/>
    </row>
    <row r="15" spans="1:8" ht="15" customHeight="1">
      <c r="B15" s="169" t="s">
        <v>226</v>
      </c>
      <c r="C15" s="169"/>
      <c r="D15" s="169"/>
      <c r="E15" s="169"/>
      <c r="F15" s="169"/>
      <c r="G15" s="169"/>
      <c r="H15" s="169"/>
    </row>
    <row r="16" spans="1:8" ht="15" customHeight="1">
      <c r="B16" s="169" t="s">
        <v>227</v>
      </c>
      <c r="C16" s="169"/>
      <c r="D16" s="169"/>
      <c r="E16" s="169"/>
      <c r="F16" s="169"/>
      <c r="G16" s="169"/>
      <c r="H16" s="169"/>
    </row>
    <row r="17" spans="1:19" ht="15" customHeight="1">
      <c r="B17" s="169" t="s">
        <v>228</v>
      </c>
      <c r="C17" s="169"/>
      <c r="D17" s="169"/>
      <c r="E17" s="169"/>
      <c r="F17" s="169"/>
      <c r="G17" s="169"/>
      <c r="H17" s="169"/>
    </row>
    <row r="18" spans="1:19" ht="15" customHeight="1">
      <c r="B18" s="169" t="s">
        <v>229</v>
      </c>
      <c r="C18" s="169"/>
      <c r="D18" s="169"/>
      <c r="E18" s="169"/>
      <c r="F18" s="169"/>
      <c r="G18" s="169"/>
      <c r="H18" s="169"/>
    </row>
    <row r="19" spans="1:19" ht="15" customHeight="1">
      <c r="B19" s="169" t="s">
        <v>230</v>
      </c>
      <c r="C19" s="169"/>
      <c r="D19" s="169"/>
      <c r="E19" s="167"/>
      <c r="F19" s="169"/>
      <c r="G19" s="169"/>
      <c r="H19" s="169"/>
    </row>
    <row r="20" spans="1:19" ht="15" customHeight="1">
      <c r="B20" s="169" t="s">
        <v>231</v>
      </c>
      <c r="C20" s="169"/>
      <c r="D20" s="169"/>
      <c r="E20" s="167"/>
      <c r="F20" s="169"/>
      <c r="G20" s="169"/>
      <c r="H20" s="169"/>
    </row>
    <row r="21" spans="1:19" ht="15" customHeight="1">
      <c r="B21" s="169" t="s">
        <v>232</v>
      </c>
      <c r="C21" s="169"/>
      <c r="D21" s="169"/>
      <c r="E21" s="184"/>
      <c r="F21" s="169"/>
      <c r="G21" s="169"/>
      <c r="H21" s="169"/>
    </row>
    <row r="22" spans="1:19" ht="15" customHeight="1">
      <c r="B22" s="169" t="s">
        <v>221</v>
      </c>
      <c r="C22" s="169"/>
      <c r="D22" s="169"/>
      <c r="E22" s="184"/>
      <c r="F22" s="169"/>
      <c r="G22" s="169"/>
      <c r="H22" s="169"/>
    </row>
    <row r="23" spans="1:19" ht="15" customHeight="1">
      <c r="B23" s="169" t="s">
        <v>221</v>
      </c>
      <c r="C23" s="169"/>
      <c r="D23" s="169"/>
      <c r="E23" s="184"/>
      <c r="F23" s="169"/>
      <c r="G23" s="169"/>
      <c r="H23" s="169"/>
    </row>
    <row r="24" spans="1:19" ht="15.75" customHeight="1">
      <c r="A24" s="185">
        <v>1</v>
      </c>
      <c r="B24" s="186" t="s">
        <v>233</v>
      </c>
      <c r="C24" s="187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</row>
    <row r="25" spans="1:19" ht="12.95" customHeight="1"/>
    <row r="26" spans="1:19" ht="63.75" customHeight="1">
      <c r="A26" s="158">
        <v>1</v>
      </c>
      <c r="B26" s="159" t="s">
        <v>234</v>
      </c>
      <c r="C26" s="188" t="s">
        <v>235</v>
      </c>
      <c r="D26" s="159" t="s">
        <v>236</v>
      </c>
      <c r="E26" s="159" t="s">
        <v>237</v>
      </c>
      <c r="F26" s="159" t="s">
        <v>238</v>
      </c>
      <c r="G26" s="159" t="s">
        <v>217</v>
      </c>
      <c r="H26" s="159" t="s">
        <v>239</v>
      </c>
      <c r="I26" s="159" t="s">
        <v>240</v>
      </c>
      <c r="J26" s="159" t="s">
        <v>241</v>
      </c>
      <c r="K26" s="159" t="s">
        <v>242</v>
      </c>
      <c r="L26" s="159" t="s">
        <v>243</v>
      </c>
      <c r="M26" s="161" t="s">
        <v>244</v>
      </c>
      <c r="N26" s="161" t="s">
        <v>245</v>
      </c>
      <c r="O26" s="189" t="s">
        <v>246</v>
      </c>
      <c r="P26" s="189" t="s">
        <v>247</v>
      </c>
    </row>
    <row r="27" spans="1:19" ht="25.5" customHeight="1">
      <c r="A27" s="158"/>
      <c r="B27" s="159"/>
      <c r="C27" s="188"/>
      <c r="D27" s="159"/>
      <c r="E27" s="159" t="s">
        <v>248</v>
      </c>
      <c r="F27" s="159" t="s">
        <v>249</v>
      </c>
      <c r="G27" s="159" t="s">
        <v>249</v>
      </c>
      <c r="H27" s="159"/>
      <c r="I27" s="159"/>
      <c r="J27" s="159"/>
      <c r="K27" s="159"/>
      <c r="L27" s="159"/>
      <c r="M27" s="161" t="s">
        <v>250</v>
      </c>
      <c r="N27" s="161" t="s">
        <v>251</v>
      </c>
      <c r="O27" s="189" t="s">
        <v>252</v>
      </c>
      <c r="P27" s="189" t="s">
        <v>252</v>
      </c>
    </row>
    <row r="28" spans="1:19" ht="15" customHeight="1">
      <c r="A28" s="190"/>
      <c r="B28" s="118"/>
      <c r="C28" s="166"/>
      <c r="D28" s="166"/>
      <c r="E28" s="191"/>
      <c r="F28" s="184"/>
      <c r="G28" s="184"/>
      <c r="H28" s="184"/>
      <c r="I28" s="164"/>
      <c r="J28" s="164"/>
      <c r="K28" s="164"/>
      <c r="L28" s="168"/>
      <c r="M28" s="164"/>
      <c r="N28" s="184"/>
      <c r="O28" s="184"/>
      <c r="P28" s="184"/>
      <c r="S28" s="192" t="s">
        <v>253</v>
      </c>
    </row>
    <row r="29" spans="1:19" ht="15" customHeight="1">
      <c r="A29" s="190"/>
      <c r="B29" s="118"/>
      <c r="C29" s="166"/>
      <c r="D29" s="166"/>
      <c r="E29" s="191"/>
      <c r="F29" s="167"/>
      <c r="G29" s="167"/>
      <c r="H29" s="167"/>
      <c r="I29" s="164"/>
      <c r="J29" s="164"/>
      <c r="K29" s="164"/>
      <c r="L29" s="168"/>
      <c r="M29" s="164"/>
      <c r="N29" s="167"/>
      <c r="O29" s="167"/>
      <c r="P29" s="167"/>
      <c r="S29" s="173" t="s">
        <v>254</v>
      </c>
    </row>
    <row r="30" spans="1:19" ht="15" customHeight="1">
      <c r="A30" s="190"/>
      <c r="B30" s="118"/>
      <c r="C30" s="165"/>
      <c r="D30" s="165"/>
      <c r="E30" s="167"/>
      <c r="F30" s="167"/>
      <c r="G30" s="167"/>
      <c r="H30" s="167"/>
      <c r="I30" s="164"/>
      <c r="J30" s="164"/>
      <c r="K30" s="164"/>
      <c r="L30" s="168"/>
      <c r="M30" s="164"/>
      <c r="N30" s="164"/>
      <c r="O30" s="164"/>
      <c r="P30" s="164"/>
      <c r="S30" s="173" t="s">
        <v>255</v>
      </c>
    </row>
    <row r="31" spans="1:19" ht="15" customHeight="1">
      <c r="A31" s="190"/>
      <c r="B31" s="118"/>
      <c r="C31" s="166"/>
      <c r="D31" s="166"/>
      <c r="E31" s="167"/>
      <c r="F31" s="167"/>
      <c r="G31" s="167"/>
      <c r="H31" s="167"/>
      <c r="I31" s="164"/>
      <c r="J31" s="164"/>
      <c r="K31" s="164"/>
      <c r="L31" s="168"/>
      <c r="M31" s="164"/>
      <c r="N31" s="164"/>
      <c r="O31" s="164"/>
      <c r="P31" s="164"/>
      <c r="S31" s="173" t="s">
        <v>256</v>
      </c>
    </row>
    <row r="32" spans="1:19" ht="15" customHeight="1">
      <c r="A32" s="190"/>
      <c r="B32" s="118"/>
      <c r="C32" s="166"/>
      <c r="D32" s="166"/>
      <c r="E32" s="191"/>
      <c r="F32" s="167"/>
      <c r="G32" s="167"/>
      <c r="H32" s="167"/>
      <c r="I32" s="164"/>
      <c r="J32" s="164"/>
      <c r="K32" s="164"/>
      <c r="L32" s="168"/>
      <c r="M32" s="164"/>
      <c r="N32" s="167"/>
      <c r="O32" s="167"/>
      <c r="P32" s="167"/>
      <c r="S32" s="173" t="s">
        <v>257</v>
      </c>
    </row>
    <row r="33" spans="1:16" ht="15.75" customHeight="1">
      <c r="A33" s="190"/>
      <c r="B33" s="118"/>
      <c r="C33" s="166"/>
      <c r="D33" s="166"/>
      <c r="E33" s="191"/>
      <c r="F33" s="167"/>
      <c r="G33" s="167"/>
      <c r="H33" s="167"/>
      <c r="I33" s="164"/>
      <c r="J33" s="164"/>
      <c r="K33" s="164"/>
      <c r="L33" s="168"/>
      <c r="M33" s="164"/>
      <c r="N33" s="167"/>
      <c r="O33" s="167"/>
      <c r="P33" s="167"/>
    </row>
    <row r="34" spans="1:16" ht="15" customHeight="1">
      <c r="A34" s="190"/>
      <c r="B34" s="118"/>
      <c r="C34" s="166"/>
      <c r="D34" s="166"/>
      <c r="E34" s="191"/>
      <c r="F34" s="167"/>
      <c r="G34" s="167"/>
      <c r="H34" s="167"/>
      <c r="I34" s="164"/>
      <c r="J34" s="164"/>
      <c r="K34" s="164"/>
      <c r="L34" s="168"/>
      <c r="M34" s="164"/>
      <c r="N34" s="167"/>
      <c r="O34" s="167"/>
      <c r="P34" s="167"/>
    </row>
    <row r="35" spans="1:16" ht="15" customHeight="1">
      <c r="A35" s="190"/>
      <c r="B35" s="118"/>
      <c r="C35" s="166"/>
      <c r="D35" s="166"/>
      <c r="E35" s="191"/>
      <c r="F35" s="167"/>
      <c r="G35" s="167"/>
      <c r="H35" s="167"/>
      <c r="I35" s="164"/>
      <c r="J35" s="164"/>
      <c r="K35" s="164"/>
      <c r="L35" s="168"/>
      <c r="M35" s="164"/>
      <c r="N35" s="167"/>
      <c r="O35" s="167"/>
      <c r="P35" s="167"/>
    </row>
    <row r="36" spans="1:16" ht="15" customHeight="1">
      <c r="A36" s="190"/>
      <c r="B36" s="118"/>
      <c r="C36" s="166"/>
      <c r="D36" s="166"/>
      <c r="E36" s="191"/>
      <c r="F36" s="167"/>
      <c r="G36" s="167"/>
      <c r="H36" s="167"/>
      <c r="I36" s="164"/>
      <c r="J36" s="164"/>
      <c r="K36" s="164"/>
      <c r="L36" s="168"/>
      <c r="M36" s="164"/>
      <c r="N36" s="167"/>
      <c r="O36" s="167"/>
      <c r="P36" s="167"/>
    </row>
    <row r="37" spans="1:16" ht="15" customHeight="1">
      <c r="A37" s="190"/>
      <c r="B37" s="118"/>
      <c r="C37" s="166"/>
      <c r="D37" s="166"/>
      <c r="E37" s="191"/>
      <c r="F37" s="167"/>
      <c r="G37" s="167"/>
      <c r="H37" s="167"/>
      <c r="I37" s="164"/>
      <c r="J37" s="164"/>
      <c r="K37" s="164"/>
      <c r="L37" s="168"/>
      <c r="M37" s="164"/>
      <c r="N37" s="167"/>
      <c r="O37" s="167"/>
      <c r="P37" s="167"/>
    </row>
    <row r="38" spans="1:16" ht="15" customHeight="1">
      <c r="A38" s="190"/>
      <c r="B38" s="118"/>
      <c r="C38" s="166"/>
      <c r="D38" s="166"/>
      <c r="E38" s="191"/>
      <c r="F38" s="167"/>
      <c r="G38" s="167"/>
      <c r="H38" s="167"/>
      <c r="I38" s="164"/>
      <c r="J38" s="164"/>
      <c r="K38" s="164"/>
      <c r="L38" s="168"/>
      <c r="M38" s="164"/>
      <c r="N38" s="167"/>
      <c r="O38" s="167"/>
      <c r="P38" s="167"/>
    </row>
    <row r="39" spans="1:16" ht="15" customHeight="1">
      <c r="A39" s="190"/>
      <c r="B39" s="118"/>
      <c r="C39" s="166"/>
      <c r="D39" s="166"/>
      <c r="E39" s="191"/>
      <c r="F39" s="167"/>
      <c r="G39" s="167"/>
      <c r="H39" s="167"/>
      <c r="I39" s="164"/>
      <c r="J39" s="164"/>
      <c r="K39" s="164"/>
      <c r="L39" s="168"/>
      <c r="M39" s="164"/>
      <c r="N39" s="167"/>
      <c r="O39" s="167"/>
      <c r="P39" s="167"/>
    </row>
    <row r="40" spans="1:16" ht="15" customHeight="1">
      <c r="A40" s="190"/>
      <c r="B40" s="118"/>
      <c r="C40" s="166"/>
      <c r="D40" s="166"/>
      <c r="E40" s="191"/>
      <c r="F40" s="167"/>
      <c r="G40" s="167"/>
      <c r="H40" s="167"/>
      <c r="I40" s="164"/>
      <c r="J40" s="164"/>
      <c r="K40" s="164"/>
      <c r="L40" s="168"/>
      <c r="M40" s="164"/>
      <c r="N40" s="167"/>
      <c r="O40" s="167"/>
      <c r="P40" s="167"/>
    </row>
    <row r="41" spans="1:16" ht="15" customHeight="1">
      <c r="A41" s="190"/>
      <c r="B41" s="118"/>
      <c r="C41" s="166"/>
      <c r="D41" s="166"/>
      <c r="E41" s="191"/>
      <c r="F41" s="167"/>
      <c r="G41" s="167"/>
      <c r="H41" s="167"/>
      <c r="I41" s="164"/>
      <c r="J41" s="164"/>
      <c r="K41" s="164"/>
      <c r="L41" s="168"/>
      <c r="M41" s="164"/>
      <c r="N41" s="167"/>
      <c r="O41" s="167"/>
      <c r="P41" s="167"/>
    </row>
    <row r="42" spans="1:16" ht="15" customHeight="1">
      <c r="A42" s="190"/>
      <c r="B42" s="118"/>
      <c r="C42" s="166"/>
      <c r="D42" s="166"/>
      <c r="E42" s="191"/>
      <c r="F42" s="167"/>
      <c r="G42" s="167"/>
      <c r="H42" s="167"/>
      <c r="I42" s="164"/>
      <c r="J42" s="164"/>
      <c r="K42" s="164"/>
      <c r="L42" s="168"/>
      <c r="M42" s="164"/>
      <c r="N42" s="167"/>
      <c r="O42" s="167"/>
      <c r="P42" s="167"/>
    </row>
    <row r="43" spans="1:16" ht="15" customHeight="1">
      <c r="A43" s="190"/>
      <c r="B43" s="118"/>
      <c r="C43" s="166"/>
      <c r="D43" s="166"/>
      <c r="E43" s="191"/>
      <c r="F43" s="167"/>
      <c r="G43" s="167"/>
      <c r="H43" s="167"/>
      <c r="I43" s="164"/>
      <c r="J43" s="164"/>
      <c r="K43" s="164"/>
      <c r="L43" s="168"/>
      <c r="M43" s="164"/>
      <c r="N43" s="167"/>
      <c r="O43" s="167"/>
      <c r="P43" s="167"/>
    </row>
    <row r="44" spans="1:16" ht="15" customHeight="1">
      <c r="A44" s="190"/>
      <c r="B44" s="118"/>
      <c r="C44" s="166"/>
      <c r="D44" s="166"/>
      <c r="E44" s="191"/>
      <c r="F44" s="167"/>
      <c r="G44" s="167"/>
      <c r="H44" s="167"/>
      <c r="I44" s="164"/>
      <c r="J44" s="164"/>
      <c r="K44" s="164"/>
      <c r="L44" s="168"/>
      <c r="M44" s="164"/>
      <c r="N44" s="167"/>
      <c r="O44" s="167"/>
      <c r="P44" s="167"/>
    </row>
    <row r="45" spans="1:16" ht="15" customHeight="1">
      <c r="A45" s="190"/>
      <c r="B45" s="118"/>
      <c r="C45" s="166"/>
      <c r="D45" s="166"/>
      <c r="E45" s="191"/>
      <c r="F45" s="167"/>
      <c r="G45" s="167"/>
      <c r="H45" s="167"/>
      <c r="I45" s="164"/>
      <c r="J45" s="164"/>
      <c r="K45" s="164"/>
      <c r="L45" s="168"/>
      <c r="M45" s="164"/>
      <c r="N45" s="167"/>
      <c r="O45" s="167"/>
      <c r="P45" s="167"/>
    </row>
    <row r="46" spans="1:16" ht="15" customHeight="1">
      <c r="A46" s="190"/>
      <c r="B46" s="118"/>
      <c r="C46" s="166"/>
      <c r="D46" s="166"/>
      <c r="E46" s="191"/>
      <c r="F46" s="167"/>
      <c r="G46" s="167"/>
      <c r="H46" s="167"/>
      <c r="I46" s="164"/>
      <c r="J46" s="164"/>
      <c r="K46" s="164"/>
      <c r="L46" s="168"/>
      <c r="M46" s="164"/>
      <c r="N46" s="167"/>
      <c r="O46" s="167"/>
      <c r="P46" s="167"/>
    </row>
    <row r="47" spans="1:16" ht="15" customHeight="1">
      <c r="A47" s="190"/>
      <c r="B47" s="118"/>
      <c r="C47" s="166"/>
      <c r="D47" s="166"/>
      <c r="E47" s="191"/>
      <c r="F47" s="167"/>
      <c r="G47" s="167"/>
      <c r="H47" s="167"/>
      <c r="I47" s="164"/>
      <c r="J47" s="164"/>
      <c r="K47" s="164"/>
      <c r="L47" s="168"/>
      <c r="M47" s="164"/>
      <c r="N47" s="167"/>
      <c r="O47" s="167"/>
      <c r="P47" s="167"/>
    </row>
    <row r="48" spans="1:16" ht="15" customHeight="1">
      <c r="A48" s="190"/>
      <c r="B48" s="118"/>
      <c r="C48" s="166"/>
      <c r="D48" s="166"/>
      <c r="E48" s="191"/>
      <c r="F48" s="167"/>
      <c r="G48" s="167"/>
      <c r="H48" s="167"/>
      <c r="I48" s="164"/>
      <c r="J48" s="164"/>
      <c r="K48" s="164"/>
      <c r="L48" s="168"/>
      <c r="M48" s="164"/>
      <c r="N48" s="167"/>
      <c r="O48" s="167"/>
      <c r="P48" s="167"/>
    </row>
    <row r="49" spans="1:16" ht="15" customHeight="1">
      <c r="A49" s="190"/>
      <c r="B49" s="118"/>
      <c r="C49" s="166"/>
      <c r="D49" s="166"/>
      <c r="E49" s="191"/>
      <c r="F49" s="167"/>
      <c r="G49" s="167"/>
      <c r="H49" s="167"/>
      <c r="I49" s="164"/>
      <c r="J49" s="164"/>
      <c r="K49" s="164"/>
      <c r="L49" s="168"/>
      <c r="M49" s="164"/>
      <c r="N49" s="167"/>
      <c r="O49" s="167"/>
      <c r="P49" s="167"/>
    </row>
    <row r="50" spans="1:16" ht="15" customHeight="1">
      <c r="A50" s="190"/>
      <c r="B50" s="118"/>
      <c r="C50" s="166"/>
      <c r="D50" s="166"/>
      <c r="E50" s="191"/>
      <c r="F50" s="167"/>
      <c r="G50" s="167"/>
      <c r="H50" s="167"/>
      <c r="I50" s="164"/>
      <c r="J50" s="164"/>
      <c r="K50" s="164"/>
      <c r="L50" s="168"/>
      <c r="M50" s="164"/>
      <c r="N50" s="167"/>
      <c r="O50" s="167"/>
      <c r="P50" s="167"/>
    </row>
    <row r="51" spans="1:16" ht="15" customHeight="1">
      <c r="A51" s="190"/>
      <c r="B51" s="118"/>
      <c r="C51" s="166"/>
      <c r="D51" s="166"/>
      <c r="E51" s="191"/>
      <c r="F51" s="167"/>
      <c r="G51" s="167"/>
      <c r="H51" s="167"/>
      <c r="I51" s="164"/>
      <c r="J51" s="164"/>
      <c r="K51" s="164"/>
      <c r="L51" s="168"/>
      <c r="M51" s="164"/>
      <c r="N51" s="167"/>
      <c r="O51" s="167"/>
      <c r="P51" s="167"/>
    </row>
    <row r="52" spans="1:16" ht="15" customHeight="1">
      <c r="A52" s="190"/>
      <c r="B52" s="118"/>
      <c r="C52" s="166"/>
      <c r="D52" s="166"/>
      <c r="E52" s="191"/>
      <c r="F52" s="167"/>
      <c r="G52" s="167"/>
      <c r="H52" s="167"/>
      <c r="I52" s="164"/>
      <c r="J52" s="164"/>
      <c r="K52" s="164"/>
      <c r="L52" s="168"/>
      <c r="M52" s="164"/>
      <c r="N52" s="167"/>
      <c r="O52" s="167"/>
      <c r="P52" s="167"/>
    </row>
    <row r="53" spans="1:16" ht="15" customHeight="1">
      <c r="A53" s="190"/>
      <c r="B53" s="118"/>
      <c r="C53" s="166"/>
      <c r="D53" s="166"/>
      <c r="E53" s="191"/>
      <c r="F53" s="167"/>
      <c r="G53" s="167"/>
      <c r="H53" s="167"/>
      <c r="I53" s="164"/>
      <c r="J53" s="164"/>
      <c r="K53" s="164"/>
      <c r="L53" s="168"/>
      <c r="M53" s="164"/>
      <c r="N53" s="167"/>
      <c r="O53" s="167"/>
      <c r="P53" s="167"/>
    </row>
    <row r="54" spans="1:16" ht="15" customHeight="1">
      <c r="A54" s="190"/>
      <c r="B54" s="118"/>
      <c r="C54" s="166"/>
      <c r="D54" s="166"/>
      <c r="E54" s="191"/>
      <c r="F54" s="167"/>
      <c r="G54" s="167"/>
      <c r="H54" s="167"/>
      <c r="I54" s="164"/>
      <c r="J54" s="164"/>
      <c r="K54" s="164"/>
      <c r="L54" s="168"/>
      <c r="M54" s="164"/>
      <c r="N54" s="167"/>
      <c r="O54" s="167"/>
      <c r="P54" s="167"/>
    </row>
    <row r="55" spans="1:16" ht="15" customHeight="1">
      <c r="A55" s="190"/>
      <c r="B55" s="118"/>
      <c r="C55" s="166"/>
      <c r="D55" s="166"/>
      <c r="E55" s="191"/>
      <c r="F55" s="167"/>
      <c r="G55" s="167"/>
      <c r="H55" s="167"/>
      <c r="I55" s="164"/>
      <c r="J55" s="164"/>
      <c r="K55" s="164"/>
      <c r="L55" s="168"/>
      <c r="M55" s="164"/>
      <c r="N55" s="167"/>
      <c r="O55" s="167"/>
      <c r="P55" s="167"/>
    </row>
    <row r="56" spans="1:16" ht="15" customHeight="1">
      <c r="A56" s="190"/>
      <c r="B56" s="118"/>
      <c r="C56" s="166"/>
      <c r="D56" s="166"/>
      <c r="E56" s="191"/>
      <c r="F56" s="167"/>
      <c r="G56" s="167"/>
      <c r="H56" s="167"/>
      <c r="I56" s="164"/>
      <c r="J56" s="164"/>
      <c r="K56" s="164"/>
      <c r="L56" s="168"/>
      <c r="M56" s="164"/>
      <c r="N56" s="167"/>
      <c r="O56" s="167"/>
      <c r="P56" s="167"/>
    </row>
    <row r="57" spans="1:16" ht="15" customHeight="1">
      <c r="A57" s="190"/>
      <c r="B57" s="118"/>
      <c r="C57" s="166"/>
      <c r="D57" s="166"/>
      <c r="E57" s="191"/>
      <c r="F57" s="167"/>
      <c r="G57" s="167"/>
      <c r="H57" s="167"/>
      <c r="I57" s="164"/>
      <c r="J57" s="164"/>
      <c r="K57" s="164"/>
      <c r="L57" s="168"/>
      <c r="M57" s="164"/>
      <c r="N57" s="167"/>
      <c r="O57" s="167"/>
      <c r="P57" s="167"/>
    </row>
    <row r="58" spans="1:16" ht="15" customHeight="1">
      <c r="A58" s="190"/>
      <c r="B58" s="118"/>
      <c r="C58" s="166"/>
      <c r="D58" s="166"/>
      <c r="E58" s="191"/>
      <c r="F58" s="167"/>
      <c r="G58" s="167"/>
      <c r="H58" s="167"/>
      <c r="I58" s="164"/>
      <c r="J58" s="164"/>
      <c r="K58" s="164"/>
      <c r="L58" s="168"/>
      <c r="M58" s="164"/>
      <c r="N58" s="167"/>
      <c r="O58" s="167"/>
      <c r="P58" s="167"/>
    </row>
    <row r="59" spans="1:16" ht="15" customHeight="1">
      <c r="A59" s="190"/>
      <c r="B59" s="118"/>
      <c r="C59" s="166"/>
      <c r="D59" s="166"/>
      <c r="E59" s="191"/>
      <c r="F59" s="167"/>
      <c r="G59" s="167"/>
      <c r="H59" s="167"/>
      <c r="I59" s="164"/>
      <c r="J59" s="164"/>
      <c r="K59" s="164"/>
      <c r="L59" s="168"/>
      <c r="M59" s="164"/>
      <c r="N59" s="167"/>
      <c r="O59" s="167"/>
      <c r="P59" s="167"/>
    </row>
    <row r="60" spans="1:16" ht="15" customHeight="1">
      <c r="A60" s="190"/>
      <c r="B60" s="118"/>
      <c r="C60" s="166"/>
      <c r="D60" s="166"/>
      <c r="E60" s="191"/>
      <c r="F60" s="167"/>
      <c r="G60" s="167"/>
      <c r="H60" s="167"/>
      <c r="I60" s="164"/>
      <c r="J60" s="164"/>
      <c r="K60" s="164"/>
      <c r="L60" s="168"/>
      <c r="M60" s="164"/>
      <c r="N60" s="167"/>
      <c r="O60" s="167"/>
      <c r="P60" s="167"/>
    </row>
    <row r="61" spans="1:16" ht="15" customHeight="1">
      <c r="A61" s="190"/>
      <c r="B61" s="118"/>
      <c r="C61" s="166"/>
      <c r="D61" s="166"/>
      <c r="E61" s="191"/>
      <c r="F61" s="167"/>
      <c r="G61" s="167"/>
      <c r="H61" s="167"/>
      <c r="I61" s="164"/>
      <c r="J61" s="164"/>
      <c r="K61" s="164"/>
      <c r="L61" s="168"/>
      <c r="M61" s="164"/>
      <c r="N61" s="167"/>
      <c r="O61" s="167"/>
      <c r="P61" s="167"/>
    </row>
    <row r="62" spans="1:16" ht="15" customHeight="1">
      <c r="A62" s="190"/>
      <c r="B62" s="118"/>
      <c r="C62" s="166"/>
      <c r="D62" s="166"/>
      <c r="E62" s="191"/>
      <c r="F62" s="167"/>
      <c r="G62" s="167"/>
      <c r="H62" s="167"/>
      <c r="I62" s="164"/>
      <c r="J62" s="164"/>
      <c r="K62" s="164"/>
      <c r="L62" s="168"/>
      <c r="M62" s="164"/>
      <c r="N62" s="167"/>
      <c r="O62" s="167"/>
      <c r="P62" s="167"/>
    </row>
    <row r="63" spans="1:16" ht="15" customHeight="1">
      <c r="A63" s="190"/>
      <c r="B63" s="118"/>
      <c r="C63" s="166"/>
      <c r="D63" s="166"/>
      <c r="E63" s="191"/>
      <c r="F63" s="167"/>
      <c r="G63" s="167"/>
      <c r="H63" s="167"/>
      <c r="I63" s="164"/>
      <c r="J63" s="164"/>
      <c r="K63" s="164"/>
      <c r="L63" s="168"/>
      <c r="M63" s="164"/>
      <c r="N63" s="167"/>
      <c r="O63" s="167"/>
      <c r="P63" s="167"/>
    </row>
    <row r="64" spans="1:16" ht="15" customHeight="1">
      <c r="A64" s="190"/>
      <c r="B64" s="118"/>
      <c r="C64" s="166"/>
      <c r="D64" s="166"/>
      <c r="E64" s="191"/>
      <c r="F64" s="167"/>
      <c r="G64" s="167"/>
      <c r="H64" s="167"/>
      <c r="I64" s="164"/>
      <c r="J64" s="164"/>
      <c r="K64" s="164"/>
      <c r="L64" s="168"/>
      <c r="M64" s="164"/>
      <c r="N64" s="167"/>
      <c r="O64" s="167"/>
      <c r="P64" s="167"/>
    </row>
    <row r="65" spans="1:16" ht="15" customHeight="1">
      <c r="A65" s="190"/>
      <c r="B65" s="118"/>
      <c r="C65" s="166"/>
      <c r="D65" s="166"/>
      <c r="E65" s="191"/>
      <c r="F65" s="167"/>
      <c r="G65" s="167"/>
      <c r="H65" s="167"/>
      <c r="I65" s="164"/>
      <c r="J65" s="164"/>
      <c r="K65" s="164"/>
      <c r="L65" s="168"/>
      <c r="M65" s="164"/>
      <c r="N65" s="167"/>
      <c r="O65" s="167"/>
      <c r="P65" s="167"/>
    </row>
    <row r="66" spans="1:16" ht="15" customHeight="1">
      <c r="A66" s="190"/>
      <c r="B66" s="118"/>
      <c r="C66" s="166"/>
      <c r="D66" s="166"/>
      <c r="E66" s="191"/>
      <c r="F66" s="167"/>
      <c r="G66" s="167"/>
      <c r="H66" s="167"/>
      <c r="I66" s="164"/>
      <c r="J66" s="164"/>
      <c r="K66" s="164"/>
      <c r="L66" s="168"/>
      <c r="M66" s="164"/>
      <c r="N66" s="167"/>
      <c r="O66" s="167"/>
      <c r="P66" s="167"/>
    </row>
    <row r="67" spans="1:16" ht="15.75" customHeight="1">
      <c r="A67" s="190"/>
      <c r="B67" s="118"/>
      <c r="C67" s="166"/>
      <c r="D67" s="166"/>
      <c r="E67" s="191"/>
      <c r="F67" s="167"/>
      <c r="G67" s="167"/>
      <c r="H67" s="167"/>
      <c r="I67" s="164"/>
      <c r="J67" s="164"/>
      <c r="K67" s="164"/>
      <c r="L67" s="168"/>
      <c r="M67" s="164"/>
      <c r="N67" s="167"/>
      <c r="O67" s="167"/>
      <c r="P67" s="167"/>
    </row>
    <row r="68" spans="1:16" ht="27" customHeight="1">
      <c r="A68" s="190"/>
      <c r="B68" s="154" t="s">
        <v>258</v>
      </c>
      <c r="C68" s="155"/>
      <c r="D68" s="155"/>
      <c r="E68" s="193"/>
      <c r="F68" s="193"/>
      <c r="G68" s="156"/>
      <c r="H68" s="155"/>
      <c r="I68" s="155"/>
      <c r="J68" s="155"/>
      <c r="K68" s="155"/>
      <c r="L68" s="155"/>
      <c r="M68" s="156"/>
      <c r="N68" s="193"/>
      <c r="O68" s="193"/>
    </row>
    <row r="69" spans="1:16" ht="51" customHeight="1">
      <c r="A69" s="158">
        <v>2</v>
      </c>
      <c r="B69" s="194" t="s">
        <v>259</v>
      </c>
      <c r="C69" s="188" t="s">
        <v>235</v>
      </c>
      <c r="D69" s="159" t="s">
        <v>236</v>
      </c>
      <c r="E69" s="159" t="s">
        <v>260</v>
      </c>
      <c r="F69" s="159" t="s">
        <v>238</v>
      </c>
      <c r="G69" s="159" t="s">
        <v>217</v>
      </c>
      <c r="H69" s="159" t="s">
        <v>261</v>
      </c>
      <c r="I69" s="159" t="s">
        <v>242</v>
      </c>
      <c r="J69" s="159" t="s">
        <v>262</v>
      </c>
    </row>
    <row r="70" spans="1:16" ht="15" customHeight="1">
      <c r="A70" s="158"/>
      <c r="B70" s="194"/>
      <c r="C70" s="188"/>
      <c r="D70" s="159"/>
      <c r="E70" s="159" t="s">
        <v>124</v>
      </c>
      <c r="F70" s="159" t="s">
        <v>263</v>
      </c>
      <c r="G70" s="159" t="s">
        <v>263</v>
      </c>
      <c r="H70" s="159"/>
      <c r="I70" s="159"/>
      <c r="J70" s="159"/>
    </row>
    <row r="71" spans="1:16" ht="15" customHeight="1">
      <c r="A71" s="190"/>
      <c r="B71" s="195"/>
      <c r="C71" s="196"/>
      <c r="D71" s="167"/>
      <c r="E71" s="167"/>
      <c r="F71" s="184"/>
      <c r="G71" s="164"/>
      <c r="H71" s="164"/>
      <c r="I71" s="164"/>
      <c r="J71" s="164"/>
    </row>
    <row r="72" spans="1:16" ht="15" customHeight="1">
      <c r="A72" s="190"/>
      <c r="B72" s="118"/>
      <c r="C72" s="196"/>
      <c r="D72" s="167"/>
      <c r="E72" s="167"/>
      <c r="F72" s="167"/>
      <c r="G72" s="164"/>
      <c r="H72" s="164"/>
      <c r="I72" s="164"/>
      <c r="J72" s="164"/>
    </row>
    <row r="73" spans="1:16" ht="15" customHeight="1">
      <c r="A73" s="190"/>
      <c r="B73" s="118"/>
      <c r="C73" s="196"/>
      <c r="D73" s="167"/>
      <c r="E73" s="167"/>
      <c r="F73" s="167"/>
      <c r="G73" s="164"/>
      <c r="H73" s="164"/>
      <c r="I73" s="164"/>
      <c r="J73" s="164"/>
      <c r="K73" s="197"/>
    </row>
    <row r="74" spans="1:16" s="197" customFormat="1" ht="15" customHeight="1">
      <c r="A74" s="190"/>
      <c r="B74" s="118"/>
      <c r="C74" s="198"/>
      <c r="D74" s="167"/>
      <c r="E74" s="167"/>
      <c r="F74" s="167"/>
      <c r="G74" s="153"/>
      <c r="H74" s="153"/>
      <c r="I74" s="153"/>
      <c r="J74" s="153"/>
    </row>
    <row r="75" spans="1:16" ht="15" customHeight="1">
      <c r="A75" s="190"/>
      <c r="B75" s="118"/>
      <c r="C75" s="196"/>
      <c r="D75" s="167"/>
      <c r="E75" s="167"/>
      <c r="F75" s="167"/>
      <c r="G75" s="164"/>
      <c r="H75" s="164"/>
      <c r="I75" s="164"/>
      <c r="J75" s="164"/>
    </row>
    <row r="76" spans="1:16" ht="15" customHeight="1">
      <c r="A76" s="190"/>
      <c r="B76" s="118"/>
      <c r="C76" s="196"/>
      <c r="D76" s="167"/>
      <c r="E76" s="167"/>
      <c r="F76" s="167"/>
      <c r="G76" s="164"/>
      <c r="H76" s="164"/>
      <c r="I76" s="164"/>
      <c r="J76" s="164"/>
    </row>
    <row r="77" spans="1:16" ht="15" customHeight="1">
      <c r="A77" s="190"/>
      <c r="B77" s="118"/>
      <c r="C77" s="196"/>
      <c r="D77" s="167"/>
      <c r="E77" s="167"/>
      <c r="F77" s="167"/>
      <c r="G77" s="164"/>
      <c r="H77" s="164"/>
      <c r="I77" s="164"/>
      <c r="J77" s="164"/>
    </row>
    <row r="78" spans="1:16" ht="15" customHeight="1">
      <c r="A78" s="190"/>
      <c r="B78" s="118"/>
      <c r="C78" s="196"/>
      <c r="D78" s="167"/>
      <c r="E78" s="167"/>
      <c r="F78" s="167"/>
      <c r="G78" s="164"/>
      <c r="H78" s="164"/>
      <c r="I78" s="164"/>
      <c r="J78" s="164"/>
    </row>
    <row r="79" spans="1:16" ht="15" customHeight="1">
      <c r="A79" s="190"/>
      <c r="B79" s="118"/>
      <c r="C79" s="196"/>
      <c r="D79" s="167"/>
      <c r="E79" s="167"/>
      <c r="F79" s="167"/>
      <c r="G79" s="164"/>
      <c r="H79" s="164"/>
      <c r="I79" s="164"/>
      <c r="J79" s="164"/>
    </row>
    <row r="80" spans="1:16" ht="15" customHeight="1">
      <c r="A80" s="190"/>
      <c r="B80" s="118"/>
      <c r="C80" s="196"/>
      <c r="D80" s="167"/>
      <c r="E80" s="167"/>
      <c r="F80" s="167"/>
      <c r="G80" s="164"/>
      <c r="H80" s="164"/>
      <c r="I80" s="164"/>
      <c r="J80" s="164"/>
    </row>
    <row r="81" spans="1:10" ht="15" customHeight="1">
      <c r="A81" s="190"/>
      <c r="B81" s="118"/>
      <c r="C81" s="196"/>
      <c r="D81" s="167"/>
      <c r="E81" s="167"/>
      <c r="F81" s="167"/>
      <c r="G81" s="164"/>
      <c r="H81" s="164"/>
      <c r="I81" s="164"/>
      <c r="J81" s="164"/>
    </row>
    <row r="82" spans="1:10" ht="15" customHeight="1">
      <c r="A82" s="190"/>
      <c r="B82" s="118"/>
      <c r="C82" s="196"/>
      <c r="D82" s="167"/>
      <c r="E82" s="167"/>
      <c r="F82" s="167"/>
      <c r="G82" s="164"/>
      <c r="H82" s="164"/>
      <c r="I82" s="164"/>
      <c r="J82" s="164"/>
    </row>
    <row r="83" spans="1:10" ht="15" customHeight="1">
      <c r="A83" s="190"/>
      <c r="B83" s="118"/>
      <c r="C83" s="196"/>
      <c r="D83" s="167"/>
      <c r="E83" s="167"/>
      <c r="F83" s="167"/>
      <c r="G83" s="164"/>
      <c r="H83" s="164"/>
      <c r="I83" s="164"/>
      <c r="J83" s="164"/>
    </row>
    <row r="84" spans="1:10" ht="15" customHeight="1">
      <c r="A84" s="190"/>
      <c r="B84" s="118"/>
      <c r="C84" s="196"/>
      <c r="D84" s="167"/>
      <c r="E84" s="167"/>
      <c r="F84" s="167"/>
      <c r="G84" s="164"/>
      <c r="H84" s="164"/>
      <c r="I84" s="164"/>
      <c r="J84" s="164"/>
    </row>
    <row r="85" spans="1:10" ht="15" customHeight="1">
      <c r="A85" s="190"/>
      <c r="B85" s="118"/>
      <c r="C85" s="196"/>
      <c r="D85" s="167"/>
      <c r="E85" s="167"/>
      <c r="F85" s="167"/>
      <c r="G85" s="164"/>
      <c r="H85" s="164"/>
      <c r="I85" s="164"/>
      <c r="J85" s="164"/>
    </row>
    <row r="86" spans="1:10" ht="15" customHeight="1">
      <c r="A86" s="190"/>
      <c r="B86" s="118"/>
      <c r="C86" s="196"/>
      <c r="D86" s="167"/>
      <c r="E86" s="167"/>
      <c r="F86" s="167"/>
      <c r="G86" s="164"/>
      <c r="H86" s="164"/>
      <c r="I86" s="164"/>
      <c r="J86" s="164"/>
    </row>
    <row r="87" spans="1:10" ht="15" customHeight="1">
      <c r="A87" s="190"/>
      <c r="B87" s="118"/>
      <c r="C87" s="196"/>
      <c r="D87" s="167"/>
      <c r="E87" s="167"/>
      <c r="F87" s="167"/>
      <c r="G87" s="164"/>
      <c r="H87" s="164"/>
      <c r="I87" s="164"/>
      <c r="J87" s="164"/>
    </row>
    <row r="88" spans="1:10" ht="15" customHeight="1">
      <c r="A88" s="190"/>
      <c r="B88" s="118"/>
      <c r="C88" s="196"/>
      <c r="D88" s="167"/>
      <c r="E88" s="167"/>
      <c r="F88" s="167"/>
      <c r="G88" s="164"/>
      <c r="H88" s="164"/>
      <c r="I88" s="164"/>
      <c r="J88" s="164"/>
    </row>
    <row r="89" spans="1:10" ht="15" customHeight="1">
      <c r="A89" s="190"/>
      <c r="B89" s="118"/>
      <c r="C89" s="196"/>
      <c r="D89" s="167"/>
      <c r="E89" s="167"/>
      <c r="F89" s="167"/>
      <c r="G89" s="164"/>
      <c r="H89" s="164"/>
      <c r="I89" s="164"/>
      <c r="J89" s="164"/>
    </row>
    <row r="90" spans="1:10" ht="15" customHeight="1">
      <c r="A90" s="190"/>
      <c r="B90" s="118"/>
      <c r="C90" s="196"/>
      <c r="D90" s="167"/>
      <c r="E90" s="167"/>
      <c r="F90" s="167"/>
      <c r="G90" s="164"/>
      <c r="H90" s="164"/>
      <c r="I90" s="164"/>
      <c r="J90" s="164"/>
    </row>
    <row r="91" spans="1:10" ht="15" customHeight="1">
      <c r="A91" s="190"/>
      <c r="B91" s="118"/>
      <c r="C91" s="196"/>
      <c r="D91" s="167"/>
      <c r="E91" s="167"/>
      <c r="F91" s="167"/>
      <c r="G91" s="164"/>
      <c r="H91" s="164"/>
      <c r="I91" s="164"/>
      <c r="J91" s="164"/>
    </row>
    <row r="92" spans="1:10" ht="15" customHeight="1">
      <c r="A92" s="190"/>
      <c r="B92" s="118"/>
      <c r="C92" s="196"/>
      <c r="D92" s="166"/>
      <c r="E92" s="167"/>
      <c r="F92" s="167"/>
      <c r="G92" s="164"/>
      <c r="H92" s="164"/>
      <c r="I92" s="164"/>
      <c r="J92" s="164"/>
    </row>
    <row r="98" spans="1:11" ht="15" customHeight="1">
      <c r="A98" s="190"/>
      <c r="B98" s="118"/>
      <c r="C98" s="167"/>
      <c r="D98" s="166"/>
      <c r="E98" s="167"/>
      <c r="F98" s="167"/>
      <c r="G98" s="164"/>
      <c r="H98" s="164"/>
      <c r="I98" s="164"/>
      <c r="J98" s="164"/>
    </row>
    <row r="99" spans="1:11" ht="15" customHeight="1">
      <c r="A99" s="190"/>
      <c r="B99" s="118"/>
      <c r="C99" s="167"/>
      <c r="D99" s="166"/>
      <c r="E99" s="167"/>
      <c r="F99" s="167"/>
      <c r="G99" s="164"/>
      <c r="H99" s="164"/>
      <c r="I99" s="164"/>
      <c r="J99" s="164"/>
    </row>
    <row r="100" spans="1:11" ht="15" customHeight="1">
      <c r="A100" s="190"/>
      <c r="B100" s="118"/>
      <c r="C100" s="167"/>
      <c r="D100" s="166"/>
      <c r="E100" s="167"/>
      <c r="F100" s="167"/>
      <c r="G100" s="164"/>
      <c r="H100" s="164"/>
      <c r="I100" s="164"/>
      <c r="J100" s="164"/>
    </row>
    <row r="101" spans="1:11" ht="15" customHeight="1">
      <c r="A101" s="190"/>
      <c r="B101" s="118"/>
      <c r="C101" s="167"/>
      <c r="D101" s="166"/>
      <c r="E101" s="167"/>
      <c r="F101" s="167"/>
      <c r="G101" s="164"/>
      <c r="H101" s="164"/>
      <c r="I101" s="164"/>
      <c r="J101" s="164"/>
    </row>
    <row r="102" spans="1:11" ht="15" customHeight="1">
      <c r="A102" s="190"/>
      <c r="B102" s="118"/>
      <c r="C102" s="167"/>
      <c r="D102" s="166"/>
      <c r="E102" s="167"/>
      <c r="F102" s="167"/>
      <c r="G102" s="164"/>
      <c r="H102" s="164"/>
      <c r="I102" s="164"/>
      <c r="J102" s="164"/>
    </row>
    <row r="103" spans="1:11" ht="15" customHeight="1">
      <c r="A103" s="190"/>
      <c r="B103" s="199"/>
      <c r="C103" s="167"/>
      <c r="D103" s="166"/>
      <c r="E103" s="167"/>
      <c r="F103" s="167"/>
      <c r="G103" s="164"/>
      <c r="H103" s="164"/>
      <c r="I103" s="164"/>
      <c r="J103" s="164"/>
      <c r="K103" s="164"/>
    </row>
    <row r="104" spans="1:11" ht="15" customHeight="1">
      <c r="A104" s="190"/>
      <c r="B104" s="118"/>
      <c r="C104" s="167"/>
      <c r="D104" s="166"/>
      <c r="E104" s="167"/>
      <c r="F104" s="167"/>
      <c r="G104" s="164"/>
      <c r="H104" s="164"/>
      <c r="I104" s="164"/>
      <c r="J104" s="164"/>
      <c r="K104" s="164"/>
    </row>
    <row r="105" spans="1:11" ht="15" customHeight="1">
      <c r="A105" s="190"/>
      <c r="B105" s="118"/>
      <c r="C105" s="167"/>
      <c r="D105" s="166"/>
      <c r="E105" s="167"/>
      <c r="F105" s="167"/>
      <c r="G105" s="164"/>
      <c r="H105" s="164"/>
      <c r="I105" s="164"/>
      <c r="J105" s="164"/>
      <c r="K105" s="164"/>
    </row>
    <row r="106" spans="1:11" ht="15" customHeight="1">
      <c r="A106" s="190"/>
      <c r="B106" s="118"/>
      <c r="C106" s="167"/>
      <c r="D106" s="166"/>
      <c r="E106" s="167"/>
      <c r="F106" s="167"/>
      <c r="G106" s="164"/>
      <c r="H106" s="164"/>
      <c r="I106" s="164"/>
      <c r="J106" s="164"/>
      <c r="K106" s="164"/>
    </row>
    <row r="107" spans="1:11" ht="15" customHeight="1">
      <c r="A107" s="190"/>
      <c r="B107" s="118"/>
      <c r="C107" s="167"/>
      <c r="D107" s="166"/>
      <c r="E107" s="167"/>
      <c r="F107" s="167"/>
      <c r="G107" s="164"/>
      <c r="H107" s="164"/>
      <c r="I107" s="164"/>
      <c r="J107" s="164"/>
      <c r="K107" s="164"/>
    </row>
    <row r="108" spans="1:11" ht="15" customHeight="1">
      <c r="A108" s="190"/>
      <c r="B108" s="118"/>
      <c r="C108" s="167"/>
      <c r="D108" s="166"/>
      <c r="E108" s="167"/>
      <c r="F108" s="167"/>
      <c r="G108" s="164"/>
      <c r="H108" s="164"/>
      <c r="I108" s="164"/>
      <c r="J108" s="164"/>
      <c r="K108" s="164"/>
    </row>
    <row r="109" spans="1:11" ht="15" customHeight="1">
      <c r="A109" s="190"/>
      <c r="B109" s="118"/>
      <c r="C109" s="167"/>
      <c r="D109" s="166"/>
      <c r="E109" s="167"/>
      <c r="F109" s="167"/>
      <c r="G109" s="164"/>
      <c r="H109" s="164"/>
      <c r="I109" s="164"/>
      <c r="J109" s="164"/>
      <c r="K109" s="164"/>
    </row>
    <row r="110" spans="1:11" ht="15.75" customHeight="1">
      <c r="A110" s="190"/>
      <c r="B110" s="118"/>
      <c r="C110" s="167"/>
      <c r="D110" s="166"/>
      <c r="E110" s="167"/>
      <c r="F110" s="167"/>
      <c r="G110" s="164"/>
      <c r="H110" s="164"/>
      <c r="I110" s="164"/>
      <c r="J110" s="164"/>
      <c r="K110" s="164"/>
    </row>
    <row r="111" spans="1:11" ht="27" customHeight="1">
      <c r="A111" s="190"/>
      <c r="B111" s="154" t="s">
        <v>258</v>
      </c>
      <c r="C111" s="200"/>
      <c r="D111" s="155"/>
      <c r="E111" s="155"/>
      <c r="F111" s="155"/>
      <c r="G111" s="157"/>
      <c r="H111" s="156"/>
      <c r="I111" s="156"/>
      <c r="J111" s="157"/>
      <c r="K111" s="164"/>
    </row>
    <row r="112" spans="1:11" ht="51" customHeight="1">
      <c r="A112" s="158">
        <v>3</v>
      </c>
      <c r="B112" s="160" t="s">
        <v>264</v>
      </c>
      <c r="C112" s="160" t="s">
        <v>235</v>
      </c>
      <c r="D112" s="159" t="s">
        <v>236</v>
      </c>
      <c r="E112" s="159" t="s">
        <v>238</v>
      </c>
      <c r="F112" s="159" t="s">
        <v>265</v>
      </c>
      <c r="G112" s="159" t="s">
        <v>266</v>
      </c>
      <c r="H112" s="159" t="s">
        <v>242</v>
      </c>
      <c r="I112" s="159" t="s">
        <v>267</v>
      </c>
      <c r="J112" s="201"/>
    </row>
    <row r="113" spans="1:10" ht="15" customHeight="1">
      <c r="A113" s="158"/>
      <c r="B113" s="194"/>
      <c r="C113" s="188"/>
      <c r="D113" s="159"/>
      <c r="E113" s="159" t="s">
        <v>268</v>
      </c>
      <c r="F113" s="159" t="s">
        <v>37</v>
      </c>
      <c r="G113" s="159"/>
      <c r="H113" s="159"/>
      <c r="I113" s="159" t="s">
        <v>269</v>
      </c>
      <c r="J113" s="201"/>
    </row>
    <row r="114" spans="1:10" ht="15" customHeight="1">
      <c r="A114" s="190"/>
      <c r="B114" s="199" t="s">
        <v>270</v>
      </c>
      <c r="C114" s="166"/>
      <c r="D114" s="166"/>
      <c r="E114" s="167"/>
      <c r="F114" s="164"/>
      <c r="G114" s="164"/>
      <c r="H114" s="164"/>
      <c r="I114" s="164"/>
      <c r="J114" s="164"/>
    </row>
    <row r="115" spans="1:10" ht="15" customHeight="1">
      <c r="A115" s="190"/>
      <c r="B115" s="199" t="s">
        <v>271</v>
      </c>
      <c r="C115" s="166"/>
      <c r="D115" s="166"/>
      <c r="E115" s="184"/>
      <c r="F115" s="164"/>
      <c r="G115" s="164"/>
      <c r="H115" s="164"/>
      <c r="I115" s="164"/>
      <c r="J115" s="164"/>
    </row>
    <row r="116" spans="1:10" ht="15" customHeight="1">
      <c r="A116" s="190"/>
      <c r="B116" s="199" t="s">
        <v>231</v>
      </c>
      <c r="C116" s="166"/>
      <c r="D116" s="166"/>
      <c r="E116" s="167"/>
      <c r="F116" s="164"/>
      <c r="G116" s="164"/>
      <c r="H116" s="164"/>
      <c r="I116" s="164"/>
      <c r="J116" s="164"/>
    </row>
    <row r="117" spans="1:10" ht="15" customHeight="1">
      <c r="A117" s="190"/>
      <c r="B117" s="199"/>
      <c r="C117" s="166"/>
      <c r="D117" s="166"/>
      <c r="E117" s="167"/>
      <c r="F117" s="164"/>
      <c r="G117" s="164"/>
      <c r="H117" s="164"/>
      <c r="I117" s="164"/>
      <c r="J117" s="164"/>
    </row>
    <row r="118" spans="1:10" ht="15" customHeight="1">
      <c r="A118" s="190"/>
      <c r="B118" s="199"/>
      <c r="C118" s="166"/>
      <c r="D118" s="166"/>
      <c r="E118" s="167"/>
      <c r="F118" s="164"/>
      <c r="G118" s="164"/>
      <c r="H118" s="164"/>
      <c r="I118" s="164"/>
      <c r="J118" s="164"/>
    </row>
    <row r="119" spans="1:10" ht="15" customHeight="1">
      <c r="A119" s="190"/>
      <c r="B119" s="199"/>
      <c r="C119" s="166"/>
      <c r="D119" s="166"/>
      <c r="E119" s="167"/>
      <c r="F119" s="164"/>
      <c r="G119" s="164"/>
      <c r="H119" s="164"/>
      <c r="I119" s="164"/>
      <c r="J119" s="164"/>
    </row>
    <row r="120" spans="1:10" ht="15" customHeight="1">
      <c r="A120" s="190"/>
      <c r="B120" s="199"/>
      <c r="C120" s="166"/>
      <c r="D120" s="166"/>
      <c r="E120" s="167"/>
      <c r="F120" s="164"/>
      <c r="G120" s="164"/>
      <c r="H120" s="164"/>
      <c r="I120" s="164"/>
      <c r="J120" s="164"/>
    </row>
    <row r="121" spans="1:10" ht="15" customHeight="1">
      <c r="A121" s="190"/>
      <c r="B121" s="199"/>
      <c r="C121" s="166"/>
      <c r="D121" s="166"/>
      <c r="E121" s="167"/>
      <c r="F121" s="164"/>
      <c r="G121" s="164"/>
      <c r="H121" s="164"/>
      <c r="I121" s="164"/>
      <c r="J121" s="164"/>
    </row>
    <row r="122" spans="1:10" ht="15" customHeight="1">
      <c r="A122" s="190"/>
      <c r="B122" s="199"/>
      <c r="C122" s="166"/>
      <c r="D122" s="166"/>
      <c r="E122" s="167"/>
      <c r="F122" s="164"/>
      <c r="G122" s="164"/>
      <c r="H122" s="164"/>
      <c r="I122" s="164"/>
      <c r="J122" s="164"/>
    </row>
    <row r="123" spans="1:10" ht="15" customHeight="1">
      <c r="A123" s="190"/>
      <c r="B123" s="199"/>
      <c r="C123" s="166"/>
      <c r="D123" s="166"/>
      <c r="E123" s="167"/>
      <c r="F123" s="164"/>
      <c r="G123" s="164"/>
      <c r="H123" s="164"/>
      <c r="I123" s="164"/>
      <c r="J123" s="164"/>
    </row>
    <row r="124" spans="1:10" ht="15" customHeight="1">
      <c r="A124" s="190"/>
      <c r="B124" s="199"/>
      <c r="C124" s="166"/>
      <c r="D124" s="166"/>
      <c r="E124" s="167"/>
      <c r="F124" s="164"/>
      <c r="G124" s="164"/>
      <c r="H124" s="164"/>
      <c r="I124" s="164"/>
      <c r="J124" s="164"/>
    </row>
    <row r="125" spans="1:10" ht="15" customHeight="1">
      <c r="A125" s="190"/>
      <c r="B125" s="199"/>
      <c r="C125" s="166"/>
      <c r="D125" s="166"/>
      <c r="E125" s="167"/>
      <c r="F125" s="164"/>
      <c r="G125" s="164"/>
      <c r="H125" s="164"/>
      <c r="I125" s="164"/>
      <c r="J125" s="164"/>
    </row>
    <row r="126" spans="1:10" ht="15" customHeight="1">
      <c r="A126" s="190"/>
      <c r="B126" s="199"/>
      <c r="C126" s="166"/>
      <c r="D126" s="166"/>
      <c r="E126" s="167"/>
      <c r="F126" s="164"/>
      <c r="G126" s="164"/>
      <c r="H126" s="164"/>
      <c r="I126" s="164"/>
      <c r="J126" s="164"/>
    </row>
    <row r="127" spans="1:10" ht="15" customHeight="1">
      <c r="A127" s="190"/>
      <c r="B127" s="199"/>
      <c r="C127" s="166"/>
      <c r="D127" s="166"/>
      <c r="E127" s="167"/>
      <c r="F127" s="164"/>
      <c r="G127" s="164"/>
      <c r="H127" s="164"/>
      <c r="I127" s="164"/>
      <c r="J127" s="164"/>
    </row>
    <row r="128" spans="1:10" ht="15.75" customHeight="1">
      <c r="A128" s="190"/>
      <c r="B128" s="199"/>
      <c r="C128" s="166"/>
      <c r="D128" s="166"/>
      <c r="E128" s="190"/>
      <c r="F128" s="164"/>
      <c r="G128" s="164"/>
      <c r="H128" s="164"/>
      <c r="I128" s="164"/>
      <c r="J128" s="164"/>
    </row>
    <row r="129" spans="1:12" ht="27" customHeight="1">
      <c r="A129" s="190"/>
      <c r="B129" s="154" t="s">
        <v>258</v>
      </c>
      <c r="C129" s="200"/>
      <c r="D129" s="155"/>
      <c r="E129" s="155"/>
      <c r="F129" s="155"/>
      <c r="G129" s="157"/>
      <c r="H129" s="156"/>
      <c r="I129" s="156"/>
      <c r="J129" s="157"/>
      <c r="K129" s="164"/>
      <c r="L129" s="202"/>
    </row>
    <row r="130" spans="1:12" ht="63" customHeight="1">
      <c r="A130" s="158">
        <v>4</v>
      </c>
      <c r="B130" s="160" t="s">
        <v>272</v>
      </c>
      <c r="C130" s="160" t="s">
        <v>235</v>
      </c>
      <c r="D130" s="159" t="s">
        <v>273</v>
      </c>
      <c r="E130" s="159" t="s">
        <v>260</v>
      </c>
      <c r="F130" s="159" t="s">
        <v>238</v>
      </c>
      <c r="G130" s="159" t="s">
        <v>217</v>
      </c>
      <c r="H130" s="161" t="s">
        <v>274</v>
      </c>
      <c r="I130" s="161" t="s">
        <v>275</v>
      </c>
      <c r="J130" s="159" t="s">
        <v>276</v>
      </c>
      <c r="K130" s="201"/>
      <c r="L130" s="201"/>
    </row>
    <row r="131" spans="1:12" ht="43.5" customHeight="1">
      <c r="A131" s="158"/>
      <c r="B131" s="194"/>
      <c r="C131" s="203"/>
      <c r="D131" s="163"/>
      <c r="E131" s="163" t="s">
        <v>124</v>
      </c>
      <c r="F131" s="163" t="s">
        <v>268</v>
      </c>
      <c r="G131" s="163" t="s">
        <v>268</v>
      </c>
      <c r="H131" s="163" t="s">
        <v>277</v>
      </c>
      <c r="I131" s="163"/>
      <c r="J131" s="163" t="s">
        <v>269</v>
      </c>
      <c r="K131" s="201"/>
    </row>
    <row r="132" spans="1:12" ht="15" customHeight="1">
      <c r="B132" s="199" t="s">
        <v>278</v>
      </c>
      <c r="C132" s="199"/>
      <c r="D132" s="190"/>
      <c r="E132" s="164"/>
      <c r="F132" s="164"/>
      <c r="G132" s="164"/>
      <c r="H132" s="164"/>
      <c r="I132" s="168"/>
      <c r="J132" s="164"/>
    </row>
    <row r="133" spans="1:12" ht="15" customHeight="1">
      <c r="B133" s="199" t="s">
        <v>447</v>
      </c>
      <c r="C133" s="199"/>
      <c r="D133" s="190"/>
      <c r="E133" s="164"/>
      <c r="F133" s="164"/>
      <c r="G133" s="164"/>
      <c r="H133" s="164"/>
      <c r="I133" s="168"/>
      <c r="J133" s="164"/>
    </row>
    <row r="134" spans="1:12" ht="15" customHeight="1">
      <c r="B134" s="199" t="s">
        <v>448</v>
      </c>
      <c r="C134" s="118"/>
      <c r="D134" s="190"/>
      <c r="E134" s="164"/>
      <c r="F134" s="164"/>
      <c r="G134" s="164"/>
      <c r="H134" s="164"/>
      <c r="I134" s="168"/>
      <c r="J134" s="164"/>
    </row>
    <row r="135" spans="1:12" ht="15" customHeight="1">
      <c r="B135" s="199" t="s">
        <v>449</v>
      </c>
      <c r="C135" s="118"/>
      <c r="D135" s="190"/>
      <c r="E135" s="164"/>
      <c r="F135" s="164"/>
      <c r="G135" s="164"/>
      <c r="H135" s="164"/>
      <c r="I135" s="168"/>
      <c r="J135" s="164"/>
    </row>
    <row r="136" spans="1:12" ht="15" customHeight="1">
      <c r="B136" s="118" t="s">
        <v>279</v>
      </c>
      <c r="C136" s="118"/>
      <c r="D136" s="190"/>
      <c r="E136" s="164"/>
      <c r="F136" s="164"/>
      <c r="G136" s="164"/>
      <c r="H136" s="164"/>
      <c r="I136" s="168"/>
      <c r="J136" s="164"/>
    </row>
    <row r="137" spans="1:12" ht="15" customHeight="1">
      <c r="B137" s="118" t="s">
        <v>278</v>
      </c>
      <c r="C137" s="118"/>
      <c r="D137" s="190"/>
      <c r="E137" s="164"/>
      <c r="F137" s="164"/>
      <c r="G137" s="164"/>
      <c r="H137" s="164"/>
      <c r="I137" s="168"/>
      <c r="J137" s="164"/>
    </row>
    <row r="138" spans="1:12" ht="15" customHeight="1">
      <c r="B138" s="118" t="s">
        <v>278</v>
      </c>
      <c r="C138" s="118"/>
      <c r="D138" s="190"/>
      <c r="E138" s="164"/>
      <c r="F138" s="164"/>
      <c r="G138" s="164"/>
      <c r="H138" s="164"/>
      <c r="I138" s="168"/>
      <c r="J138" s="164"/>
    </row>
    <row r="139" spans="1:12" ht="15" customHeight="1">
      <c r="B139" s="118"/>
      <c r="C139" s="118"/>
      <c r="D139" s="190"/>
      <c r="E139" s="164"/>
      <c r="F139" s="164"/>
      <c r="G139" s="164"/>
      <c r="H139" s="164"/>
      <c r="I139" s="168"/>
      <c r="J139" s="164"/>
    </row>
    <row r="140" spans="1:12" ht="15" customHeight="1">
      <c r="B140" s="118"/>
      <c r="C140" s="118"/>
      <c r="D140" s="190"/>
      <c r="E140" s="164"/>
      <c r="F140" s="164"/>
      <c r="G140" s="164"/>
      <c r="H140" s="164"/>
      <c r="I140" s="168"/>
      <c r="J140" s="164"/>
    </row>
    <row r="141" spans="1:12" ht="15" customHeight="1">
      <c r="B141" s="118"/>
      <c r="C141" s="118"/>
      <c r="D141" s="190"/>
      <c r="E141" s="164"/>
      <c r="F141" s="164"/>
      <c r="G141" s="164"/>
      <c r="H141" s="164"/>
      <c r="I141" s="168"/>
      <c r="J141" s="164"/>
    </row>
    <row r="142" spans="1:12" ht="15" customHeight="1">
      <c r="B142" s="118"/>
      <c r="C142" s="118"/>
      <c r="D142" s="190"/>
      <c r="E142" s="164"/>
      <c r="F142" s="164"/>
      <c r="G142" s="164"/>
      <c r="H142" s="164"/>
      <c r="I142" s="168"/>
      <c r="J142" s="164"/>
    </row>
    <row r="143" spans="1:12" ht="15" customHeight="1">
      <c r="B143" s="118"/>
      <c r="C143" s="118"/>
      <c r="D143" s="190"/>
      <c r="E143" s="164"/>
      <c r="F143" s="164"/>
      <c r="G143" s="164"/>
      <c r="H143" s="164"/>
      <c r="I143" s="168"/>
      <c r="J143" s="164"/>
    </row>
    <row r="144" spans="1:12" ht="15" customHeight="1">
      <c r="B144" s="118"/>
      <c r="C144" s="118"/>
      <c r="D144" s="190"/>
      <c r="E144" s="164"/>
      <c r="F144" s="164"/>
      <c r="G144" s="164"/>
      <c r="H144" s="164"/>
      <c r="I144" s="168"/>
      <c r="J144" s="164"/>
    </row>
    <row r="145" spans="1:11" ht="15" customHeight="1">
      <c r="B145" s="118"/>
      <c r="C145" s="118"/>
      <c r="D145" s="190"/>
      <c r="E145" s="164"/>
      <c r="F145" s="164"/>
      <c r="G145" s="164"/>
      <c r="H145" s="164"/>
      <c r="I145" s="168"/>
      <c r="J145" s="164"/>
    </row>
    <row r="146" spans="1:11" ht="15.75" customHeight="1">
      <c r="B146" s="118"/>
      <c r="C146" s="118"/>
      <c r="D146" s="190"/>
      <c r="E146" s="164"/>
      <c r="F146" s="164"/>
      <c r="G146" s="164"/>
      <c r="H146" s="164"/>
      <c r="I146" s="168"/>
      <c r="J146" s="164"/>
    </row>
    <row r="147" spans="1:11" ht="27" customHeight="1">
      <c r="B147" s="154" t="s">
        <v>258</v>
      </c>
      <c r="C147" s="204"/>
      <c r="D147" s="155"/>
      <c r="E147" s="155"/>
      <c r="F147" s="155"/>
      <c r="G147" s="157"/>
      <c r="H147" s="156"/>
      <c r="I147" s="156"/>
      <c r="J147" s="157"/>
    </row>
    <row r="148" spans="1:11" ht="15.75" customHeight="1">
      <c r="A148" s="174">
        <v>2</v>
      </c>
      <c r="B148" s="175" t="s">
        <v>92</v>
      </c>
      <c r="C148" s="171"/>
      <c r="D148" s="171"/>
      <c r="E148" s="171"/>
      <c r="F148" s="171"/>
      <c r="G148" s="171"/>
      <c r="H148" s="171"/>
      <c r="I148" s="171"/>
      <c r="J148" s="171"/>
    </row>
    <row r="149" spans="1:11" ht="12.95" customHeight="1"/>
    <row r="150" spans="1:11" ht="15" customHeight="1">
      <c r="B150" s="201" t="s">
        <v>280</v>
      </c>
      <c r="J150" s="205"/>
    </row>
    <row r="151" spans="1:11" ht="38.25" customHeight="1">
      <c r="A151" s="158" t="s">
        <v>75</v>
      </c>
      <c r="B151" s="206" t="s">
        <v>281</v>
      </c>
      <c r="C151" s="160" t="s">
        <v>235</v>
      </c>
      <c r="D151" s="161" t="s">
        <v>236</v>
      </c>
      <c r="E151" s="161" t="s">
        <v>260</v>
      </c>
      <c r="F151" s="161" t="s">
        <v>238</v>
      </c>
      <c r="G151" s="161" t="s">
        <v>217</v>
      </c>
      <c r="H151" s="161" t="s">
        <v>274</v>
      </c>
      <c r="I151" s="161" t="s">
        <v>275</v>
      </c>
      <c r="J151" s="161" t="s">
        <v>282</v>
      </c>
      <c r="K151" s="205"/>
    </row>
    <row r="152" spans="1:11" ht="43.5" customHeight="1">
      <c r="A152" s="158"/>
      <c r="B152" s="162"/>
      <c r="C152" s="203"/>
      <c r="D152" s="163"/>
      <c r="E152" s="163" t="s">
        <v>124</v>
      </c>
      <c r="F152" s="163" t="s">
        <v>268</v>
      </c>
      <c r="G152" s="163" t="s">
        <v>268</v>
      </c>
      <c r="H152" s="163" t="s">
        <v>277</v>
      </c>
      <c r="I152" s="163"/>
      <c r="J152" s="163" t="s">
        <v>269</v>
      </c>
      <c r="K152" s="201"/>
    </row>
    <row r="153" spans="1:11" ht="15" customHeight="1">
      <c r="B153" s="118" t="s">
        <v>283</v>
      </c>
      <c r="C153" s="118"/>
      <c r="D153" s="207"/>
      <c r="E153" s="207"/>
      <c r="F153" s="207"/>
      <c r="G153" s="207"/>
      <c r="H153" s="207"/>
      <c r="I153" s="168"/>
      <c r="J153" s="207"/>
      <c r="K153" s="205"/>
    </row>
    <row r="154" spans="1:11" ht="15" customHeight="1">
      <c r="B154" s="118" t="s">
        <v>284</v>
      </c>
      <c r="C154" s="118"/>
      <c r="D154" s="207"/>
      <c r="E154" s="207"/>
      <c r="F154" s="207"/>
      <c r="G154" s="207"/>
      <c r="H154" s="207"/>
      <c r="I154" s="168"/>
      <c r="J154" s="207"/>
      <c r="K154" s="205"/>
    </row>
    <row r="155" spans="1:11" ht="15" customHeight="1">
      <c r="B155" s="118" t="s">
        <v>285</v>
      </c>
      <c r="C155" s="118"/>
      <c r="D155" s="207"/>
      <c r="E155" s="207"/>
      <c r="F155" s="207"/>
      <c r="G155" s="207"/>
      <c r="H155" s="207"/>
      <c r="I155" s="168"/>
      <c r="J155" s="207"/>
      <c r="K155" s="205"/>
    </row>
    <row r="156" spans="1:11" ht="15" customHeight="1">
      <c r="B156" s="118" t="s">
        <v>286</v>
      </c>
      <c r="C156" s="118"/>
      <c r="D156" s="207"/>
      <c r="E156" s="207"/>
      <c r="F156" s="207"/>
      <c r="G156" s="207"/>
      <c r="H156" s="207"/>
      <c r="I156" s="168"/>
      <c r="J156" s="207"/>
      <c r="K156" s="205"/>
    </row>
    <row r="157" spans="1:11" ht="15" customHeight="1">
      <c r="B157" s="118" t="s">
        <v>287</v>
      </c>
      <c r="C157" s="118"/>
      <c r="D157" s="207"/>
      <c r="E157" s="207"/>
      <c r="F157" s="207"/>
      <c r="G157" s="207"/>
      <c r="H157" s="207"/>
      <c r="I157" s="168"/>
      <c r="J157" s="207"/>
      <c r="K157" s="205"/>
    </row>
    <row r="158" spans="1:11" ht="15" customHeight="1">
      <c r="B158" s="118" t="s">
        <v>288</v>
      </c>
      <c r="C158" s="118"/>
      <c r="D158" s="207"/>
      <c r="E158" s="207"/>
      <c r="F158" s="207"/>
      <c r="G158" s="207"/>
      <c r="H158" s="207"/>
      <c r="I158" s="168"/>
      <c r="J158" s="207"/>
      <c r="K158" s="205"/>
    </row>
    <row r="159" spans="1:11" ht="15" customHeight="1">
      <c r="B159" s="118" t="s">
        <v>289</v>
      </c>
      <c r="C159" s="118"/>
      <c r="D159" s="207"/>
      <c r="E159" s="207"/>
      <c r="F159" s="207"/>
      <c r="G159" s="207"/>
      <c r="H159" s="207"/>
      <c r="I159" s="168"/>
      <c r="J159" s="207"/>
      <c r="K159" s="205"/>
    </row>
    <row r="160" spans="1:11" ht="15" customHeight="1">
      <c r="B160" s="118" t="s">
        <v>290</v>
      </c>
      <c r="C160" s="118"/>
      <c r="D160" s="207"/>
      <c r="E160" s="207"/>
      <c r="F160" s="207"/>
      <c r="G160" s="207"/>
      <c r="H160" s="207"/>
      <c r="I160" s="168"/>
      <c r="J160" s="207"/>
      <c r="K160" s="205"/>
    </row>
    <row r="161" spans="1:11" ht="15" customHeight="1">
      <c r="B161" s="118" t="s">
        <v>279</v>
      </c>
      <c r="C161" s="118"/>
      <c r="D161" s="207"/>
      <c r="E161" s="207"/>
      <c r="F161" s="207"/>
      <c r="G161" s="207"/>
      <c r="H161" s="207"/>
      <c r="I161" s="168"/>
      <c r="J161" s="207"/>
      <c r="K161" s="205"/>
    </row>
    <row r="162" spans="1:11" ht="15" customHeight="1">
      <c r="C162" s="118"/>
      <c r="D162" s="207"/>
      <c r="E162" s="207"/>
      <c r="F162" s="207"/>
      <c r="G162" s="207"/>
      <c r="H162" s="207"/>
      <c r="I162" s="168"/>
      <c r="J162" s="207"/>
      <c r="K162" s="205"/>
    </row>
    <row r="163" spans="1:11" ht="15" customHeight="1">
      <c r="B163" s="118"/>
      <c r="C163" s="118"/>
      <c r="D163" s="207"/>
      <c r="E163" s="207"/>
      <c r="F163" s="207"/>
      <c r="G163" s="207"/>
      <c r="H163" s="207"/>
      <c r="I163" s="168"/>
      <c r="J163" s="207"/>
      <c r="K163" s="205"/>
    </row>
    <row r="164" spans="1:11" ht="15" customHeight="1">
      <c r="B164" s="118"/>
      <c r="C164" s="118"/>
      <c r="D164" s="207"/>
      <c r="E164" s="207"/>
      <c r="F164" s="207"/>
      <c r="G164" s="207"/>
      <c r="H164" s="207"/>
      <c r="I164" s="168"/>
      <c r="J164" s="207"/>
      <c r="K164" s="205"/>
    </row>
    <row r="165" spans="1:11" ht="15" customHeight="1">
      <c r="B165" s="118"/>
      <c r="C165" s="118"/>
      <c r="D165" s="207"/>
      <c r="E165" s="207"/>
      <c r="F165" s="207"/>
      <c r="G165" s="207"/>
      <c r="H165" s="207"/>
      <c r="I165" s="168"/>
      <c r="J165" s="207"/>
      <c r="K165" s="205"/>
    </row>
    <row r="166" spans="1:11" ht="15" customHeight="1">
      <c r="B166" s="118"/>
      <c r="C166" s="118"/>
      <c r="D166" s="207"/>
      <c r="E166" s="207"/>
      <c r="F166" s="207"/>
      <c r="G166" s="207"/>
      <c r="H166" s="207"/>
      <c r="I166" s="168"/>
      <c r="J166" s="207"/>
      <c r="K166" s="205"/>
    </row>
    <row r="167" spans="1:11" ht="15" customHeight="1">
      <c r="B167" s="118"/>
      <c r="C167" s="118"/>
      <c r="D167" s="207"/>
      <c r="E167" s="207"/>
      <c r="F167" s="207"/>
      <c r="G167" s="207"/>
      <c r="H167" s="207"/>
      <c r="I167" s="168"/>
      <c r="J167" s="207"/>
      <c r="K167" s="205"/>
    </row>
    <row r="168" spans="1:11" ht="15" customHeight="1">
      <c r="B168" s="118"/>
      <c r="C168" s="118"/>
      <c r="D168" s="207"/>
      <c r="E168" s="207"/>
      <c r="F168" s="207"/>
      <c r="G168" s="207"/>
      <c r="H168" s="207"/>
      <c r="I168" s="168"/>
      <c r="J168" s="207"/>
      <c r="K168" s="205"/>
    </row>
    <row r="169" spans="1:11" ht="15" customHeight="1">
      <c r="B169" s="118"/>
      <c r="C169" s="118"/>
      <c r="D169" s="207"/>
      <c r="E169" s="207"/>
      <c r="F169" s="207"/>
      <c r="G169" s="207"/>
      <c r="H169" s="207"/>
      <c r="I169" s="168"/>
      <c r="J169" s="207"/>
      <c r="K169" s="205"/>
    </row>
    <row r="170" spans="1:11" ht="15" customHeight="1">
      <c r="B170" s="118"/>
      <c r="C170" s="118"/>
      <c r="D170" s="207"/>
      <c r="E170" s="207"/>
      <c r="F170" s="207"/>
      <c r="G170" s="207"/>
      <c r="H170" s="207"/>
      <c r="I170" s="168"/>
      <c r="J170" s="207"/>
      <c r="K170" s="205"/>
    </row>
    <row r="171" spans="1:11" ht="15" customHeight="1">
      <c r="B171" s="118"/>
      <c r="C171" s="118"/>
      <c r="D171" s="207"/>
      <c r="E171" s="207"/>
      <c r="F171" s="207"/>
      <c r="G171" s="207"/>
      <c r="H171" s="207"/>
      <c r="I171" s="168"/>
      <c r="J171" s="207"/>
      <c r="K171" s="205"/>
    </row>
    <row r="172" spans="1:11" ht="15.75" customHeight="1">
      <c r="B172" s="118"/>
      <c r="C172" s="118"/>
      <c r="D172" s="207"/>
      <c r="E172" s="207"/>
      <c r="F172" s="207"/>
      <c r="G172" s="207"/>
      <c r="H172" s="207"/>
      <c r="I172" s="168"/>
      <c r="J172" s="207"/>
      <c r="K172" s="205"/>
    </row>
    <row r="173" spans="1:11" ht="27" customHeight="1">
      <c r="A173" s="153"/>
      <c r="B173" s="154" t="s">
        <v>258</v>
      </c>
      <c r="C173" s="155"/>
      <c r="D173" s="155"/>
      <c r="E173" s="155"/>
      <c r="F173" s="156"/>
      <c r="G173" s="157"/>
      <c r="H173" s="155"/>
      <c r="I173" s="155"/>
      <c r="J173" s="157"/>
    </row>
    <row r="174" spans="1:11" ht="38.25" customHeight="1">
      <c r="A174" s="158" t="s">
        <v>83</v>
      </c>
      <c r="B174" s="159" t="s">
        <v>104</v>
      </c>
      <c r="C174" s="160" t="s">
        <v>235</v>
      </c>
      <c r="D174" s="161" t="s">
        <v>236</v>
      </c>
      <c r="E174" s="161" t="s">
        <v>260</v>
      </c>
      <c r="F174" s="161" t="s">
        <v>238</v>
      </c>
      <c r="G174" s="161" t="s">
        <v>217</v>
      </c>
      <c r="H174" s="161" t="s">
        <v>274</v>
      </c>
      <c r="I174" s="161" t="s">
        <v>275</v>
      </c>
      <c r="J174" s="161" t="s">
        <v>282</v>
      </c>
    </row>
    <row r="175" spans="1:11" ht="26.25" customHeight="1">
      <c r="A175" s="158"/>
      <c r="B175" s="159"/>
      <c r="C175" s="162"/>
      <c r="D175" s="163" t="s">
        <v>124</v>
      </c>
      <c r="E175" s="163" t="s">
        <v>268</v>
      </c>
      <c r="F175" s="163" t="s">
        <v>268</v>
      </c>
      <c r="G175" s="163" t="s">
        <v>268</v>
      </c>
      <c r="H175" s="163" t="s">
        <v>277</v>
      </c>
      <c r="I175" s="163"/>
      <c r="J175" s="163" t="s">
        <v>269</v>
      </c>
    </row>
    <row r="176" spans="1:11" ht="15" customHeight="1">
      <c r="B176" s="118" t="s">
        <v>291</v>
      </c>
      <c r="C176" s="118"/>
      <c r="D176" s="165"/>
      <c r="E176" s="166"/>
      <c r="F176" s="167"/>
      <c r="G176" s="167"/>
      <c r="H176" s="167"/>
      <c r="I176" s="168"/>
      <c r="J176" s="167"/>
    </row>
    <row r="177" spans="1:10" ht="15.75" customHeight="1">
      <c r="B177" s="118" t="s">
        <v>292</v>
      </c>
      <c r="C177" s="118"/>
      <c r="D177" s="165"/>
      <c r="E177" s="166"/>
      <c r="F177" s="167"/>
      <c r="G177" s="167"/>
      <c r="H177" s="167"/>
      <c r="I177" s="168"/>
      <c r="J177" s="167"/>
    </row>
    <row r="178" spans="1:10" ht="15.75" customHeight="1">
      <c r="B178" s="169" t="s">
        <v>286</v>
      </c>
      <c r="C178" s="118"/>
      <c r="D178" s="165"/>
      <c r="E178" s="166"/>
      <c r="F178" s="167"/>
      <c r="G178" s="167"/>
      <c r="H178" s="167"/>
      <c r="I178" s="168"/>
      <c r="J178" s="167"/>
    </row>
    <row r="179" spans="1:10" ht="15.75" customHeight="1">
      <c r="B179" s="118" t="s">
        <v>287</v>
      </c>
      <c r="C179" s="118"/>
      <c r="D179" s="165"/>
      <c r="E179" s="166"/>
      <c r="F179" s="167"/>
      <c r="G179" s="167"/>
      <c r="H179" s="167"/>
      <c r="I179" s="168"/>
      <c r="J179" s="167"/>
    </row>
    <row r="180" spans="1:10" ht="15.75" customHeight="1">
      <c r="B180" s="118" t="s">
        <v>288</v>
      </c>
      <c r="C180" s="169"/>
      <c r="D180" s="165"/>
      <c r="E180" s="166"/>
      <c r="F180" s="167"/>
      <c r="G180" s="167"/>
      <c r="H180" s="167"/>
      <c r="I180" s="168"/>
      <c r="J180" s="167"/>
    </row>
    <row r="181" spans="1:10" ht="15.75" customHeight="1">
      <c r="B181" s="118" t="s">
        <v>289</v>
      </c>
      <c r="C181" s="118"/>
      <c r="D181" s="165"/>
      <c r="E181" s="166"/>
      <c r="F181" s="167"/>
      <c r="G181" s="167"/>
      <c r="H181" s="167"/>
      <c r="I181" s="168"/>
      <c r="J181" s="167"/>
    </row>
    <row r="182" spans="1:10" ht="15.75" customHeight="1">
      <c r="B182" s="118" t="s">
        <v>290</v>
      </c>
      <c r="C182" s="118"/>
      <c r="D182" s="165"/>
      <c r="E182" s="166"/>
      <c r="F182" s="167"/>
      <c r="G182" s="167"/>
      <c r="H182" s="167"/>
      <c r="I182" s="168"/>
      <c r="J182" s="167"/>
    </row>
    <row r="183" spans="1:10" ht="15.75" customHeight="1">
      <c r="B183" s="118" t="s">
        <v>279</v>
      </c>
      <c r="C183" s="118"/>
      <c r="D183" s="165"/>
      <c r="E183" s="166"/>
      <c r="F183" s="167"/>
      <c r="G183" s="167"/>
      <c r="H183" s="167"/>
      <c r="I183" s="168"/>
      <c r="J183" s="167"/>
    </row>
    <row r="184" spans="1:10" ht="15.75" customHeight="1">
      <c r="C184" s="118"/>
      <c r="D184" s="165"/>
      <c r="E184" s="166"/>
      <c r="F184" s="167"/>
      <c r="G184" s="167"/>
      <c r="H184" s="167"/>
      <c r="I184" s="168"/>
      <c r="J184" s="167"/>
    </row>
    <row r="185" spans="1:10" ht="15.75" customHeight="1">
      <c r="C185" s="118"/>
      <c r="D185" s="165"/>
      <c r="E185" s="166"/>
      <c r="F185" s="167"/>
      <c r="G185" s="167"/>
      <c r="H185" s="167"/>
      <c r="I185" s="168"/>
      <c r="J185" s="167"/>
    </row>
    <row r="186" spans="1:10" ht="15.75" customHeight="1">
      <c r="B186" s="118"/>
      <c r="C186" s="118"/>
      <c r="D186" s="165"/>
      <c r="E186" s="166"/>
      <c r="F186" s="167"/>
      <c r="G186" s="167"/>
      <c r="H186" s="167"/>
      <c r="I186" s="168"/>
      <c r="J186" s="167"/>
    </row>
    <row r="187" spans="1:10" ht="15.75" customHeight="1">
      <c r="B187" s="118"/>
      <c r="C187" s="118"/>
      <c r="D187" s="165"/>
      <c r="E187" s="166"/>
      <c r="F187" s="167"/>
      <c r="G187" s="167"/>
      <c r="H187" s="167"/>
      <c r="I187" s="168"/>
      <c r="J187" s="167"/>
    </row>
    <row r="188" spans="1:10" ht="15.75" customHeight="1">
      <c r="B188" s="118"/>
      <c r="C188" s="118"/>
      <c r="D188" s="165"/>
      <c r="E188" s="166"/>
      <c r="F188" s="167"/>
      <c r="G188" s="167"/>
      <c r="H188" s="167"/>
      <c r="I188" s="168"/>
      <c r="J188" s="167"/>
    </row>
    <row r="189" spans="1:10" ht="15.75" customHeight="1">
      <c r="B189" s="118"/>
      <c r="C189" s="118"/>
      <c r="D189" s="165"/>
      <c r="E189" s="166"/>
      <c r="F189" s="167"/>
      <c r="G189" s="167"/>
      <c r="H189" s="167"/>
      <c r="I189" s="168"/>
      <c r="J189" s="167"/>
    </row>
    <row r="190" spans="1:10" ht="15.75" customHeight="1">
      <c r="C190" s="118"/>
      <c r="D190" s="165"/>
      <c r="E190" s="167"/>
      <c r="F190" s="167"/>
      <c r="G190" s="167"/>
      <c r="H190" s="167"/>
      <c r="I190" s="168"/>
      <c r="J190" s="167"/>
    </row>
    <row r="191" spans="1:10" ht="27" customHeight="1">
      <c r="B191" s="154" t="s">
        <v>258</v>
      </c>
      <c r="C191" s="155"/>
      <c r="D191" s="155"/>
      <c r="E191" s="155"/>
      <c r="F191" s="156"/>
      <c r="G191" s="157"/>
      <c r="H191" s="155"/>
      <c r="I191" s="155"/>
      <c r="J191" s="157"/>
    </row>
    <row r="192" spans="1:10" ht="38.25" customHeight="1">
      <c r="A192" s="158" t="s">
        <v>91</v>
      </c>
      <c r="B192" s="159" t="s">
        <v>106</v>
      </c>
      <c r="C192" s="160" t="s">
        <v>235</v>
      </c>
      <c r="D192" s="161" t="s">
        <v>236</v>
      </c>
      <c r="E192" s="161" t="s">
        <v>260</v>
      </c>
      <c r="F192" s="161" t="s">
        <v>238</v>
      </c>
      <c r="G192" s="161" t="s">
        <v>217</v>
      </c>
      <c r="H192" s="161" t="s">
        <v>274</v>
      </c>
      <c r="I192" s="161" t="s">
        <v>275</v>
      </c>
      <c r="J192" s="161" t="s">
        <v>282</v>
      </c>
    </row>
    <row r="193" spans="1:10" ht="26.25" customHeight="1">
      <c r="A193" s="162"/>
      <c r="B193" s="162"/>
      <c r="C193" s="162"/>
      <c r="D193" s="163" t="s">
        <v>124</v>
      </c>
      <c r="E193" s="163" t="s">
        <v>268</v>
      </c>
      <c r="F193" s="163" t="s">
        <v>268</v>
      </c>
      <c r="G193" s="163" t="s">
        <v>268</v>
      </c>
      <c r="H193" s="163" t="s">
        <v>277</v>
      </c>
      <c r="I193" s="163"/>
      <c r="J193" s="163" t="s">
        <v>269</v>
      </c>
    </row>
    <row r="194" spans="1:10" ht="15" customHeight="1">
      <c r="B194" s="118" t="s">
        <v>293</v>
      </c>
      <c r="C194" s="165"/>
      <c r="D194" s="166"/>
      <c r="E194" s="167"/>
      <c r="F194" s="167"/>
      <c r="G194" s="167"/>
      <c r="H194" s="167"/>
      <c r="I194" s="168"/>
    </row>
    <row r="195" spans="1:10" ht="15" customHeight="1">
      <c r="B195" s="118" t="s">
        <v>294</v>
      </c>
      <c r="C195" s="165"/>
      <c r="D195" s="166"/>
      <c r="E195" s="167"/>
      <c r="F195" s="167"/>
      <c r="G195" s="167"/>
      <c r="H195" s="167"/>
      <c r="I195" s="168"/>
    </row>
    <row r="196" spans="1:10" ht="15" customHeight="1">
      <c r="B196" s="118" t="s">
        <v>295</v>
      </c>
      <c r="C196" s="165"/>
      <c r="D196" s="166"/>
      <c r="E196" s="167"/>
      <c r="F196" s="167"/>
      <c r="G196" s="167"/>
      <c r="H196" s="167"/>
      <c r="I196" s="168"/>
    </row>
    <row r="197" spans="1:10" ht="15" customHeight="1">
      <c r="B197" s="118" t="s">
        <v>279</v>
      </c>
      <c r="C197" s="165"/>
      <c r="D197" s="166"/>
      <c r="E197" s="167"/>
      <c r="F197" s="167"/>
      <c r="G197" s="167"/>
      <c r="H197" s="167"/>
      <c r="I197" s="168"/>
    </row>
    <row r="198" spans="1:10" ht="15" customHeight="1">
      <c r="B198" s="118"/>
      <c r="C198" s="165"/>
      <c r="D198" s="166"/>
      <c r="E198" s="167"/>
      <c r="F198" s="167"/>
      <c r="G198" s="167"/>
      <c r="H198" s="167"/>
      <c r="I198" s="168"/>
    </row>
    <row r="199" spans="1:10" ht="15" customHeight="1">
      <c r="B199" s="118"/>
      <c r="C199" s="165"/>
      <c r="D199" s="166"/>
      <c r="E199" s="167"/>
      <c r="F199" s="167"/>
      <c r="G199" s="167"/>
      <c r="H199" s="167"/>
      <c r="I199" s="168"/>
    </row>
    <row r="200" spans="1:10" ht="15" customHeight="1">
      <c r="B200" s="118"/>
      <c r="C200" s="165"/>
      <c r="D200" s="166"/>
      <c r="E200" s="167"/>
      <c r="F200" s="167"/>
      <c r="G200" s="167"/>
      <c r="H200" s="167"/>
      <c r="I200" s="168"/>
    </row>
    <row r="201" spans="1:10" ht="15" customHeight="1">
      <c r="B201" s="118"/>
      <c r="C201" s="165"/>
      <c r="D201" s="166"/>
      <c r="E201" s="167"/>
      <c r="F201" s="167"/>
      <c r="G201" s="167"/>
      <c r="H201" s="167"/>
      <c r="I201" s="168"/>
    </row>
    <row r="202" spans="1:10" ht="15" customHeight="1">
      <c r="B202" s="118"/>
      <c r="C202" s="165"/>
      <c r="D202" s="166"/>
      <c r="E202" s="167"/>
      <c r="F202" s="167"/>
      <c r="G202" s="167"/>
      <c r="H202" s="167"/>
      <c r="I202" s="168"/>
    </row>
    <row r="203" spans="1:10" ht="15" customHeight="1">
      <c r="B203" s="118"/>
      <c r="C203" s="165"/>
      <c r="D203" s="166"/>
      <c r="E203" s="167"/>
      <c r="F203" s="167"/>
      <c r="G203" s="167"/>
      <c r="H203" s="167"/>
      <c r="I203" s="168"/>
    </row>
    <row r="204" spans="1:10" ht="15" customHeight="1">
      <c r="B204" s="118"/>
      <c r="C204" s="165"/>
      <c r="D204" s="166"/>
      <c r="E204" s="167"/>
      <c r="F204" s="167"/>
      <c r="G204" s="167"/>
      <c r="H204" s="167"/>
      <c r="I204" s="168"/>
    </row>
    <row r="205" spans="1:10" ht="15" customHeight="1">
      <c r="B205" s="118"/>
      <c r="C205" s="165"/>
      <c r="D205" s="166"/>
      <c r="E205" s="167"/>
      <c r="F205" s="167"/>
      <c r="G205" s="167"/>
      <c r="H205" s="167"/>
      <c r="I205" s="168"/>
    </row>
    <row r="206" spans="1:10" ht="15" customHeight="1">
      <c r="B206" s="118"/>
      <c r="C206" s="165"/>
      <c r="D206" s="166"/>
      <c r="E206" s="167"/>
      <c r="F206" s="167"/>
      <c r="G206" s="167"/>
      <c r="H206" s="167"/>
      <c r="I206" s="168"/>
    </row>
    <row r="207" spans="1:10" ht="15" customHeight="1">
      <c r="B207" s="118"/>
      <c r="C207" s="165"/>
      <c r="D207" s="166"/>
      <c r="E207" s="167"/>
      <c r="F207" s="167"/>
      <c r="G207" s="167"/>
      <c r="H207" s="167"/>
      <c r="I207" s="168"/>
    </row>
    <row r="208" spans="1:10" ht="15.75" customHeight="1">
      <c r="C208" s="165"/>
      <c r="D208" s="167"/>
      <c r="E208" s="167"/>
      <c r="F208" s="167"/>
      <c r="G208" s="167"/>
      <c r="H208" s="167"/>
      <c r="I208" s="168"/>
    </row>
    <row r="209" spans="1:10" ht="27" customHeight="1">
      <c r="A209" s="153"/>
      <c r="B209" s="154" t="s">
        <v>258</v>
      </c>
      <c r="C209" s="155"/>
      <c r="D209" s="155"/>
      <c r="E209" s="155"/>
      <c r="F209" s="156"/>
      <c r="G209" s="157"/>
      <c r="H209" s="155"/>
      <c r="I209" s="155"/>
      <c r="J209" s="157"/>
    </row>
    <row r="210" spans="1:10" s="208" customFormat="1" ht="38.25" customHeight="1">
      <c r="A210" s="158" t="s">
        <v>115</v>
      </c>
      <c r="B210" s="159" t="s">
        <v>296</v>
      </c>
      <c r="C210" s="160" t="s">
        <v>235</v>
      </c>
      <c r="D210" s="161" t="s">
        <v>236</v>
      </c>
      <c r="E210" s="161" t="s">
        <v>260</v>
      </c>
      <c r="F210" s="161" t="s">
        <v>238</v>
      </c>
      <c r="G210" s="161" t="s">
        <v>217</v>
      </c>
      <c r="H210" s="161" t="s">
        <v>274</v>
      </c>
      <c r="I210" s="161" t="s">
        <v>275</v>
      </c>
      <c r="J210" s="161" t="s">
        <v>282</v>
      </c>
    </row>
    <row r="211" spans="1:10" s="208" customFormat="1" ht="38.25" customHeight="1">
      <c r="A211" s="158"/>
      <c r="B211" s="159" t="s">
        <v>297</v>
      </c>
      <c r="C211" s="162"/>
      <c r="D211" s="163" t="s">
        <v>124</v>
      </c>
      <c r="E211" s="163" t="s">
        <v>268</v>
      </c>
      <c r="F211" s="163" t="s">
        <v>268</v>
      </c>
      <c r="G211" s="163" t="s">
        <v>268</v>
      </c>
      <c r="H211" s="163" t="s">
        <v>277</v>
      </c>
      <c r="I211" s="163"/>
      <c r="J211" s="163" t="s">
        <v>269</v>
      </c>
    </row>
    <row r="212" spans="1:10" s="208" customFormat="1" ht="15" customHeight="1">
      <c r="B212" s="102" t="s">
        <v>298</v>
      </c>
      <c r="I212" s="168"/>
    </row>
    <row r="213" spans="1:10" s="208" customFormat="1" ht="15" customHeight="1">
      <c r="B213" s="102" t="s">
        <v>299</v>
      </c>
      <c r="I213" s="168"/>
    </row>
    <row r="214" spans="1:10" s="208" customFormat="1" ht="15" customHeight="1">
      <c r="B214" s="102" t="s">
        <v>300</v>
      </c>
      <c r="I214" s="168"/>
    </row>
    <row r="215" spans="1:10" s="208" customFormat="1" ht="15" customHeight="1">
      <c r="B215" s="102" t="s">
        <v>301</v>
      </c>
      <c r="I215" s="168"/>
    </row>
    <row r="216" spans="1:10" s="208" customFormat="1" ht="15" customHeight="1">
      <c r="B216" s="102" t="s">
        <v>302</v>
      </c>
      <c r="I216" s="168"/>
    </row>
    <row r="217" spans="1:10" s="208" customFormat="1" ht="15" customHeight="1">
      <c r="B217" s="102" t="s">
        <v>303</v>
      </c>
      <c r="I217" s="168"/>
    </row>
    <row r="218" spans="1:10" ht="15" customHeight="1">
      <c r="B218" s="118" t="s">
        <v>304</v>
      </c>
      <c r="C218" s="165"/>
      <c r="D218" s="166"/>
      <c r="E218" s="167"/>
      <c r="F218" s="167"/>
      <c r="G218" s="167"/>
      <c r="H218" s="167"/>
      <c r="I218" s="168"/>
    </row>
    <row r="219" spans="1:10" ht="15" customHeight="1">
      <c r="B219" s="118" t="s">
        <v>279</v>
      </c>
      <c r="C219" s="165"/>
      <c r="D219" s="167"/>
      <c r="E219" s="167"/>
      <c r="F219" s="167"/>
      <c r="G219" s="167"/>
      <c r="H219" s="167"/>
      <c r="I219" s="168"/>
    </row>
    <row r="220" spans="1:10" ht="15" customHeight="1">
      <c r="B220" s="118"/>
      <c r="C220" s="165"/>
      <c r="D220" s="167"/>
      <c r="E220" s="167"/>
      <c r="F220" s="167"/>
      <c r="G220" s="167"/>
      <c r="H220" s="167"/>
      <c r="I220" s="168"/>
    </row>
    <row r="221" spans="1:10" ht="15" customHeight="1">
      <c r="B221" s="118"/>
      <c r="C221" s="165"/>
      <c r="D221" s="167"/>
      <c r="E221" s="167"/>
      <c r="F221" s="167"/>
      <c r="G221" s="167"/>
      <c r="H221" s="167"/>
      <c r="I221" s="168"/>
    </row>
    <row r="222" spans="1:10" ht="15" customHeight="1">
      <c r="B222" s="118"/>
      <c r="C222" s="165"/>
      <c r="D222" s="167"/>
      <c r="E222" s="167"/>
      <c r="F222" s="167"/>
      <c r="G222" s="167"/>
      <c r="H222" s="167"/>
      <c r="I222" s="168"/>
    </row>
    <row r="223" spans="1:10" ht="15" customHeight="1">
      <c r="B223" s="118"/>
      <c r="C223" s="165"/>
      <c r="D223" s="167"/>
      <c r="E223" s="167"/>
      <c r="F223" s="167"/>
      <c r="G223" s="167"/>
      <c r="H223" s="167"/>
      <c r="I223" s="168"/>
    </row>
    <row r="224" spans="1:10" ht="15" customHeight="1">
      <c r="B224" s="118"/>
      <c r="C224" s="165"/>
      <c r="D224" s="167"/>
      <c r="E224" s="167"/>
      <c r="F224" s="167"/>
      <c r="G224" s="167"/>
      <c r="H224" s="167"/>
      <c r="I224" s="168"/>
    </row>
    <row r="225" spans="1:12" ht="15" customHeight="1">
      <c r="B225" s="118"/>
      <c r="C225" s="165"/>
      <c r="D225" s="167"/>
      <c r="E225" s="167"/>
      <c r="F225" s="167"/>
      <c r="G225" s="167"/>
      <c r="H225" s="167"/>
      <c r="I225" s="168"/>
    </row>
    <row r="226" spans="1:12" ht="15.75" customHeight="1">
      <c r="B226" s="118"/>
      <c r="C226" s="165"/>
      <c r="D226" s="167"/>
      <c r="E226" s="167"/>
      <c r="F226" s="167"/>
      <c r="G226" s="167"/>
      <c r="H226" s="167"/>
      <c r="I226" s="168"/>
    </row>
    <row r="227" spans="1:12" ht="27" customHeight="1">
      <c r="A227" s="153"/>
      <c r="B227" s="154" t="s">
        <v>258</v>
      </c>
      <c r="C227" s="155"/>
      <c r="D227" s="155"/>
      <c r="E227" s="155"/>
      <c r="F227" s="156"/>
      <c r="G227" s="157"/>
      <c r="H227" s="155"/>
      <c r="I227" s="155"/>
      <c r="J227" s="157"/>
    </row>
    <row r="228" spans="1:12" ht="12.95" customHeight="1"/>
    <row r="229" spans="1:12" ht="12.95" customHeight="1"/>
    <row r="230" spans="1:12" ht="15.75" customHeight="1">
      <c r="A230" s="185">
        <v>3</v>
      </c>
      <c r="B230" s="186" t="s">
        <v>305</v>
      </c>
      <c r="C230" s="171"/>
      <c r="D230" s="171"/>
      <c r="E230" s="171"/>
      <c r="F230" s="171"/>
      <c r="G230" s="171"/>
      <c r="H230" s="171"/>
      <c r="I230" s="171"/>
      <c r="J230" s="171"/>
    </row>
    <row r="231" spans="1:12" ht="15.75" customHeight="1">
      <c r="A231" s="209"/>
      <c r="B231" s="210"/>
    </row>
    <row r="232" spans="1:12" ht="38.25" customHeight="1">
      <c r="B232" s="159" t="s">
        <v>305</v>
      </c>
      <c r="C232" s="160" t="s">
        <v>235</v>
      </c>
      <c r="D232" s="161" t="s">
        <v>236</v>
      </c>
      <c r="E232" s="161" t="s">
        <v>260</v>
      </c>
      <c r="F232" s="161" t="s">
        <v>238</v>
      </c>
      <c r="G232" s="161" t="s">
        <v>217</v>
      </c>
      <c r="H232" s="161" t="s">
        <v>274</v>
      </c>
      <c r="I232" s="161" t="s">
        <v>275</v>
      </c>
      <c r="J232" s="161" t="s">
        <v>282</v>
      </c>
      <c r="K232" s="211"/>
      <c r="L232" s="211"/>
    </row>
    <row r="233" spans="1:12" ht="26.25" customHeight="1">
      <c r="B233" s="159"/>
      <c r="C233" s="162"/>
      <c r="D233" s="163" t="s">
        <v>124</v>
      </c>
      <c r="E233" s="163" t="s">
        <v>268</v>
      </c>
      <c r="F233" s="163" t="s">
        <v>268</v>
      </c>
      <c r="G233" s="163" t="s">
        <v>268</v>
      </c>
      <c r="H233" s="163" t="s">
        <v>277</v>
      </c>
      <c r="I233" s="163"/>
      <c r="J233" s="163" t="s">
        <v>269</v>
      </c>
      <c r="K233" s="211"/>
      <c r="L233" s="211"/>
    </row>
    <row r="234" spans="1:12" ht="15" customHeight="1">
      <c r="A234" s="164">
        <v>1</v>
      </c>
      <c r="B234" s="118" t="s">
        <v>306</v>
      </c>
      <c r="C234" s="118"/>
      <c r="D234" s="165"/>
      <c r="E234" s="166"/>
      <c r="F234" s="167"/>
      <c r="G234" s="167"/>
      <c r="H234" s="205"/>
      <c r="I234" s="168"/>
      <c r="J234" s="205"/>
      <c r="K234" s="192"/>
      <c r="L234" s="192"/>
    </row>
    <row r="235" spans="1:12" ht="15" customHeight="1">
      <c r="A235" s="164">
        <v>2</v>
      </c>
      <c r="B235" s="118" t="s">
        <v>307</v>
      </c>
      <c r="C235" s="118"/>
      <c r="D235" s="165"/>
      <c r="E235" s="166"/>
      <c r="F235" s="167"/>
      <c r="G235" s="167"/>
      <c r="H235" s="167"/>
      <c r="I235" s="168"/>
      <c r="J235" s="167"/>
      <c r="K235" s="192"/>
      <c r="L235" s="192"/>
    </row>
    <row r="236" spans="1:12" ht="15" customHeight="1">
      <c r="A236" s="164">
        <v>3</v>
      </c>
      <c r="B236" s="118" t="s">
        <v>308</v>
      </c>
      <c r="C236" s="118"/>
      <c r="D236" s="167"/>
      <c r="E236" s="167"/>
      <c r="F236" s="167"/>
      <c r="G236" s="167"/>
      <c r="H236" s="167"/>
      <c r="I236" s="168"/>
      <c r="J236" s="167"/>
      <c r="K236" s="192"/>
      <c r="L236" s="167"/>
    </row>
    <row r="237" spans="1:12" ht="15" customHeight="1">
      <c r="A237" s="164">
        <v>4</v>
      </c>
      <c r="B237" s="118" t="s">
        <v>279</v>
      </c>
      <c r="C237" s="118"/>
      <c r="D237" s="167"/>
      <c r="E237" s="167"/>
      <c r="F237" s="167"/>
      <c r="G237" s="167"/>
      <c r="H237" s="167"/>
      <c r="I237" s="168"/>
      <c r="J237" s="167"/>
      <c r="K237" s="192"/>
      <c r="L237" s="167"/>
    </row>
    <row r="238" spans="1:12" ht="15" customHeight="1">
      <c r="A238" s="164">
        <v>5</v>
      </c>
      <c r="B238" s="118"/>
      <c r="C238" s="118"/>
      <c r="D238" s="167"/>
      <c r="E238" s="167"/>
      <c r="F238" s="167"/>
      <c r="G238" s="167"/>
      <c r="H238" s="167"/>
      <c r="I238" s="168"/>
      <c r="J238" s="167"/>
      <c r="K238" s="192"/>
      <c r="L238" s="167"/>
    </row>
    <row r="239" spans="1:12" ht="15" customHeight="1">
      <c r="A239" s="164">
        <v>6</v>
      </c>
      <c r="B239" s="118"/>
      <c r="C239" s="118"/>
      <c r="D239" s="167"/>
      <c r="E239" s="167"/>
      <c r="F239" s="167"/>
      <c r="G239" s="167"/>
      <c r="H239" s="167"/>
      <c r="I239" s="168"/>
      <c r="J239" s="167"/>
      <c r="K239" s="192"/>
      <c r="L239" s="167"/>
    </row>
    <row r="240" spans="1:12" ht="15" customHeight="1">
      <c r="A240" s="164">
        <v>7</v>
      </c>
      <c r="B240" s="118"/>
      <c r="C240" s="118"/>
      <c r="D240" s="167"/>
      <c r="E240" s="167"/>
      <c r="F240" s="167"/>
      <c r="G240" s="167"/>
      <c r="H240" s="167"/>
      <c r="I240" s="168"/>
      <c r="J240" s="167"/>
      <c r="K240" s="192"/>
      <c r="L240" s="167"/>
    </row>
    <row r="241" spans="1:12" ht="15" customHeight="1">
      <c r="A241" s="164">
        <v>8</v>
      </c>
      <c r="B241" s="118"/>
      <c r="C241" s="118"/>
      <c r="D241" s="167"/>
      <c r="E241" s="167"/>
      <c r="F241" s="167"/>
      <c r="G241" s="167"/>
      <c r="H241" s="167"/>
      <c r="I241" s="168"/>
      <c r="J241" s="167"/>
      <c r="K241" s="192"/>
      <c r="L241" s="167"/>
    </row>
    <row r="242" spans="1:12" ht="15" customHeight="1">
      <c r="A242" s="164">
        <v>9</v>
      </c>
      <c r="B242" s="118"/>
      <c r="C242" s="118"/>
      <c r="D242" s="167"/>
      <c r="E242" s="167"/>
      <c r="F242" s="167"/>
      <c r="G242" s="167"/>
      <c r="H242" s="167"/>
      <c r="I242" s="168"/>
      <c r="J242" s="167"/>
      <c r="K242" s="192"/>
      <c r="L242" s="167"/>
    </row>
    <row r="243" spans="1:12" ht="15" customHeight="1">
      <c r="B243" s="118"/>
      <c r="C243" s="118"/>
      <c r="D243" s="167"/>
      <c r="E243" s="167"/>
      <c r="F243" s="167"/>
      <c r="G243" s="167"/>
      <c r="H243" s="167"/>
      <c r="I243" s="168"/>
      <c r="J243" s="167"/>
      <c r="K243" s="192"/>
      <c r="L243" s="167"/>
    </row>
    <row r="244" spans="1:12" ht="15" customHeight="1">
      <c r="B244" s="118"/>
      <c r="C244" s="118"/>
      <c r="D244" s="167"/>
      <c r="E244" s="167"/>
      <c r="F244" s="167"/>
      <c r="G244" s="167"/>
      <c r="H244" s="167"/>
      <c r="I244" s="168"/>
      <c r="J244" s="167"/>
      <c r="K244" s="192"/>
      <c r="L244" s="167"/>
    </row>
    <row r="245" spans="1:12" ht="15" customHeight="1">
      <c r="B245" s="118"/>
      <c r="C245" s="118"/>
      <c r="D245" s="167"/>
      <c r="E245" s="167"/>
      <c r="F245" s="167"/>
      <c r="G245" s="167"/>
      <c r="H245" s="167"/>
      <c r="I245" s="168"/>
      <c r="J245" s="167"/>
      <c r="K245" s="192"/>
      <c r="L245" s="167"/>
    </row>
    <row r="246" spans="1:12" ht="15" customHeight="1">
      <c r="B246" s="118"/>
      <c r="C246" s="118"/>
      <c r="D246" s="167"/>
      <c r="E246" s="167"/>
      <c r="F246" s="167"/>
      <c r="G246" s="167"/>
      <c r="H246" s="167"/>
      <c r="I246" s="168"/>
      <c r="J246" s="167"/>
      <c r="K246" s="192"/>
      <c r="L246" s="167"/>
    </row>
    <row r="247" spans="1:12" ht="15" customHeight="1">
      <c r="B247" s="118"/>
      <c r="C247" s="118"/>
      <c r="D247" s="167"/>
      <c r="E247" s="167"/>
      <c r="F247" s="167"/>
      <c r="G247" s="167"/>
      <c r="H247" s="167"/>
      <c r="I247" s="168"/>
      <c r="J247" s="167"/>
      <c r="K247" s="192"/>
      <c r="L247" s="167"/>
    </row>
    <row r="248" spans="1:12" ht="15.75" customHeight="1">
      <c r="A248" s="164">
        <v>10</v>
      </c>
      <c r="B248" s="118"/>
      <c r="C248" s="118"/>
      <c r="D248" s="167"/>
      <c r="E248" s="167"/>
      <c r="F248" s="167"/>
      <c r="G248" s="167"/>
      <c r="H248" s="167"/>
      <c r="I248" s="168"/>
      <c r="J248" s="167"/>
      <c r="K248" s="192"/>
      <c r="L248" s="167"/>
    </row>
    <row r="249" spans="1:12" ht="27" customHeight="1">
      <c r="A249" s="153"/>
      <c r="B249" s="154" t="s">
        <v>258</v>
      </c>
      <c r="C249" s="155"/>
      <c r="D249" s="155"/>
      <c r="E249" s="155"/>
      <c r="F249" s="155"/>
      <c r="G249" s="157"/>
      <c r="H249" s="155"/>
      <c r="I249" s="155"/>
      <c r="J249" s="157"/>
      <c r="K249" s="192"/>
      <c r="L249" s="192"/>
    </row>
  </sheetData>
  <sheetProtection selectLockedCells="1" selectUnlockedCells="1"/>
  <dataValidations count="1">
    <dataValidation type="list" allowBlank="1" showErrorMessage="1" sqref="L28:L67 I132:I146 I153:I172 I176:I190 I194:I208 I212:I226 I234:I248">
      <formula1>$S$28:$S$32</formula1>
      <formula2>0</formula2>
    </dataValidation>
  </dataValidation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36"/>
  <sheetViews>
    <sheetView topLeftCell="A601" zoomScale="55" zoomScaleNormal="55" workbookViewId="0">
      <selection activeCell="E28" sqref="E28"/>
    </sheetView>
  </sheetViews>
  <sheetFormatPr defaultColWidth="10" defaultRowHeight="12.75"/>
  <cols>
    <col min="1" max="1" width="10.42578125" style="2" customWidth="1"/>
    <col min="2" max="2" width="70.42578125" style="3" customWidth="1"/>
    <col min="3" max="3" width="21.7109375" style="3" customWidth="1"/>
    <col min="4" max="4" width="20" style="3" customWidth="1"/>
    <col min="5" max="5" width="25.140625" style="3" customWidth="1"/>
    <col min="6" max="6" width="30.42578125" style="3" customWidth="1"/>
    <col min="7" max="7" width="22.7109375" style="3" customWidth="1"/>
    <col min="8" max="8" width="24.28515625" style="3" customWidth="1"/>
    <col min="9" max="9" width="27.5703125" style="3" customWidth="1"/>
    <col min="10" max="10" width="26.5703125" style="3" customWidth="1"/>
    <col min="11" max="11" width="10" style="3"/>
    <col min="12" max="12" width="6" style="3" customWidth="1"/>
    <col min="13" max="16384" width="10" style="3"/>
  </cols>
  <sheetData>
    <row r="1" spans="1:11" s="5" customFormat="1" ht="15" customHeight="1">
      <c r="A1" s="4"/>
    </row>
    <row r="2" spans="1:11" s="5" customFormat="1" ht="15" customHeight="1">
      <c r="A2" s="4"/>
      <c r="B2" s="6" t="s">
        <v>309</v>
      </c>
    </row>
    <row r="3" spans="1:11" s="5" customFormat="1" ht="15" customHeight="1">
      <c r="A3" s="4"/>
      <c r="B3" s="5" t="s">
        <v>310</v>
      </c>
    </row>
    <row r="4" spans="1:11" s="5" customFormat="1" ht="15" customHeight="1">
      <c r="A4" s="4"/>
      <c r="B4" s="5" t="s">
        <v>311</v>
      </c>
    </row>
    <row r="5" spans="1:11" s="5" customFormat="1" ht="15" customHeight="1">
      <c r="A5" s="4"/>
    </row>
    <row r="6" spans="1:11" s="4" customFormat="1" ht="37.5" customHeight="1">
      <c r="B6" s="7" t="s">
        <v>312</v>
      </c>
      <c r="C6" s="4" t="s">
        <v>313</v>
      </c>
      <c r="D6" s="8" t="s">
        <v>314</v>
      </c>
      <c r="I6" s="5"/>
      <c r="J6" s="5"/>
      <c r="K6" s="5"/>
    </row>
    <row r="7" spans="1:11" s="4" customFormat="1" ht="15" customHeight="1">
      <c r="B7" s="4" t="s">
        <v>315</v>
      </c>
      <c r="C7" s="9" t="e">
        <f>D91+D174+D108</f>
        <v>#DIV/0!</v>
      </c>
      <c r="D7" s="4" t="e">
        <f>C7*D13/C13</f>
        <v>#DIV/0!</v>
      </c>
      <c r="I7" s="5"/>
      <c r="J7" s="5"/>
      <c r="K7" s="5"/>
    </row>
    <row r="8" spans="1:11" s="4" customFormat="1" ht="15" customHeight="1">
      <c r="B8" s="4" t="s">
        <v>316</v>
      </c>
      <c r="C8" s="9" t="e">
        <f>E91+C292+E108</f>
        <v>#DIV/0!</v>
      </c>
      <c r="D8" s="4" t="e">
        <f>C8*D13/C13</f>
        <v>#DIV/0!</v>
      </c>
      <c r="I8" s="5"/>
      <c r="J8" s="5"/>
      <c r="K8" s="5"/>
    </row>
    <row r="9" spans="1:11" s="4" customFormat="1" ht="15" customHeight="1">
      <c r="B9" s="4" t="s">
        <v>317</v>
      </c>
      <c r="C9" s="9" t="e">
        <f>F91+C372+F108</f>
        <v>#DIV/0!</v>
      </c>
      <c r="D9" s="4" t="e">
        <f>C9*D13/C13</f>
        <v>#DIV/0!</v>
      </c>
      <c r="I9" s="5"/>
      <c r="J9" s="5"/>
      <c r="K9" s="5"/>
    </row>
    <row r="10" spans="1:11" s="4" customFormat="1" ht="15" customHeight="1">
      <c r="B10" s="4" t="s">
        <v>318</v>
      </c>
      <c r="C10" s="9" t="e">
        <f>G91+C494+G108</f>
        <v>#DIV/0!</v>
      </c>
      <c r="D10" s="4" t="e">
        <f>C10*D13/C13</f>
        <v>#DIV/0!</v>
      </c>
      <c r="I10" s="5"/>
      <c r="J10" s="5"/>
      <c r="K10" s="5"/>
    </row>
    <row r="11" spans="1:11" s="4" customFormat="1" ht="15" customHeight="1">
      <c r="B11" s="4" t="s">
        <v>319</v>
      </c>
      <c r="C11" s="9" t="e">
        <f>H91+C585+H108</f>
        <v>#DIV/0!</v>
      </c>
      <c r="D11" s="4" t="e">
        <f>C11*D13/C13</f>
        <v>#DIV/0!</v>
      </c>
      <c r="I11" s="5"/>
      <c r="J11" s="5"/>
      <c r="K11" s="5"/>
    </row>
    <row r="12" spans="1:11" s="4" customFormat="1" ht="15" customHeight="1">
      <c r="B12" s="4" t="s">
        <v>320</v>
      </c>
      <c r="C12" s="9" t="e">
        <f>I91+C629+I108</f>
        <v>#DIV/0!</v>
      </c>
      <c r="D12" s="4" t="e">
        <f>C12*D13/C13</f>
        <v>#DIV/0!</v>
      </c>
      <c r="I12" s="5"/>
      <c r="J12" s="5"/>
      <c r="K12" s="5"/>
    </row>
    <row r="13" spans="1:11" s="4" customFormat="1" ht="15" customHeight="1">
      <c r="B13" s="4" t="s">
        <v>321</v>
      </c>
      <c r="C13" s="9" t="e">
        <f>SUM(C7:C12)</f>
        <v>#DIV/0!</v>
      </c>
      <c r="D13" s="4" t="e">
        <f>F17</f>
        <v>#DIV/0!</v>
      </c>
      <c r="I13" s="5"/>
      <c r="J13" s="5"/>
      <c r="K13" s="5"/>
    </row>
    <row r="14" spans="1:11" s="4" customFormat="1" ht="15" customHeight="1">
      <c r="I14" s="5"/>
      <c r="J14" s="5"/>
      <c r="K14" s="5"/>
    </row>
    <row r="15" spans="1:11" s="4" customFormat="1" ht="15" customHeight="1">
      <c r="B15" s="10" t="s">
        <v>322</v>
      </c>
      <c r="C15" s="11"/>
      <c r="D15" s="11"/>
      <c r="E15" s="11" t="s">
        <v>37</v>
      </c>
      <c r="F15" s="11" t="s">
        <v>323</v>
      </c>
      <c r="I15" s="5"/>
      <c r="J15" s="5"/>
      <c r="K15" s="5"/>
    </row>
    <row r="16" spans="1:11" s="4" customFormat="1" ht="15" customHeight="1">
      <c r="B16" s="4" t="str">
        <f>Input!B77</f>
        <v>Quantity of collected waste</v>
      </c>
      <c r="C16" s="12" t="str">
        <f>Input!C77</f>
        <v>t/year</v>
      </c>
      <c r="D16" s="12">
        <f>Input!D77</f>
        <v>0</v>
      </c>
      <c r="E16" s="12">
        <v>100</v>
      </c>
      <c r="I16" s="5"/>
      <c r="J16" s="5"/>
      <c r="K16" s="5"/>
    </row>
    <row r="17" spans="1:11" s="4" customFormat="1" ht="15" customHeight="1">
      <c r="B17" s="4" t="str">
        <f>Input!B78</f>
        <v>Quantity of collected waste from households</v>
      </c>
      <c r="C17" s="12" t="str">
        <f>Input!C78</f>
        <v>t/year</v>
      </c>
      <c r="D17" s="12">
        <f>Input!D78</f>
        <v>0</v>
      </c>
      <c r="E17" s="12" t="e">
        <f>D17*E16/D16</f>
        <v>#DIV/0!</v>
      </c>
      <c r="F17" s="4" t="e">
        <f>E17*C13/100</f>
        <v>#DIV/0!</v>
      </c>
      <c r="I17" s="5"/>
      <c r="J17" s="5"/>
      <c r="K17" s="5"/>
    </row>
    <row r="18" spans="1:11" s="4" customFormat="1" ht="15" customHeight="1">
      <c r="B18" s="4" t="str">
        <f>Input!B79</f>
        <v>Quantity of collected waste from economic agents and institutions</v>
      </c>
      <c r="C18" s="12" t="str">
        <f>Input!C79</f>
        <v>t/year</v>
      </c>
      <c r="D18" s="12">
        <f>Input!D79</f>
        <v>0</v>
      </c>
      <c r="E18" s="12" t="e">
        <f>D18*E16/D16</f>
        <v>#DIV/0!</v>
      </c>
      <c r="F18" s="4" t="e">
        <f>E18*C13/100</f>
        <v>#DIV/0!</v>
      </c>
      <c r="I18" s="5"/>
      <c r="J18" s="5"/>
      <c r="K18" s="5"/>
    </row>
    <row r="19" spans="1:11" s="4" customFormat="1" ht="15" customHeight="1">
      <c r="I19" s="5"/>
      <c r="J19" s="5"/>
      <c r="K19" s="5"/>
    </row>
    <row r="20" spans="1:11" s="5" customFormat="1" ht="15" customHeight="1">
      <c r="A20" s="4"/>
      <c r="B20" s="7" t="s">
        <v>324</v>
      </c>
      <c r="C20" s="7" t="e">
        <f>C22+C29</f>
        <v>#DIV/0!</v>
      </c>
      <c r="D20" s="13" t="s">
        <v>325</v>
      </c>
      <c r="E20" s="13" t="s">
        <v>326</v>
      </c>
      <c r="F20" s="13" t="s">
        <v>327</v>
      </c>
    </row>
    <row r="21" spans="1:11" s="4" customFormat="1" ht="15" customHeight="1"/>
    <row r="22" spans="1:11" s="5" customFormat="1" ht="15" customHeight="1">
      <c r="A22" s="4"/>
      <c r="B22" s="212" t="s">
        <v>328</v>
      </c>
      <c r="C22" s="212">
        <f>E123+E187+E307+E386+E509+E602</f>
        <v>0</v>
      </c>
      <c r="D22" s="213"/>
      <c r="E22" s="213"/>
      <c r="F22" s="213"/>
      <c r="G22" s="213"/>
      <c r="H22" s="213"/>
      <c r="I22" s="213"/>
    </row>
    <row r="23" spans="1:11" s="5" customFormat="1" ht="15" customHeight="1">
      <c r="A23" s="4"/>
      <c r="B23" s="214" t="s">
        <v>329</v>
      </c>
      <c r="C23" s="213">
        <f>E123</f>
        <v>0</v>
      </c>
      <c r="D23" s="213" t="e">
        <f t="shared" ref="D23:D28" si="0">C23*100/$C$22</f>
        <v>#DIV/0!</v>
      </c>
      <c r="E23" s="213"/>
      <c r="F23" s="213"/>
      <c r="G23" s="213"/>
      <c r="H23" s="213"/>
      <c r="I23" s="213"/>
    </row>
    <row r="24" spans="1:11" s="5" customFormat="1" ht="15" customHeight="1">
      <c r="A24" s="4"/>
      <c r="B24" s="214" t="s">
        <v>330</v>
      </c>
      <c r="C24" s="213">
        <f>E187</f>
        <v>0</v>
      </c>
      <c r="D24" s="213" t="e">
        <f t="shared" si="0"/>
        <v>#DIV/0!</v>
      </c>
      <c r="E24" s="213" t="e">
        <f>C24*100/(C24+C25+C26)</f>
        <v>#DIV/0!</v>
      </c>
      <c r="F24" s="213"/>
      <c r="G24" s="213"/>
      <c r="H24" s="213"/>
      <c r="I24" s="213"/>
    </row>
    <row r="25" spans="1:11" s="5" customFormat="1" ht="15" customHeight="1">
      <c r="A25" s="4"/>
      <c r="B25" s="214" t="s">
        <v>331</v>
      </c>
      <c r="C25" s="213">
        <f>E307</f>
        <v>0</v>
      </c>
      <c r="D25" s="213" t="e">
        <f t="shared" si="0"/>
        <v>#DIV/0!</v>
      </c>
      <c r="E25" s="213" t="e">
        <f>C25*100/(C24+C25+C26)</f>
        <v>#DIV/0!</v>
      </c>
      <c r="F25" s="213"/>
      <c r="G25" s="213"/>
      <c r="H25" s="213"/>
      <c r="I25" s="213"/>
    </row>
    <row r="26" spans="1:11" s="5" customFormat="1" ht="15" customHeight="1">
      <c r="A26" s="4"/>
      <c r="B26" s="214" t="s">
        <v>332</v>
      </c>
      <c r="C26" s="213">
        <f>E386</f>
        <v>0</v>
      </c>
      <c r="D26" s="213" t="e">
        <f t="shared" si="0"/>
        <v>#DIV/0!</v>
      </c>
      <c r="E26" s="213" t="e">
        <f>C26*100/(C24+C25+C26)</f>
        <v>#DIV/0!</v>
      </c>
      <c r="F26" s="213"/>
      <c r="G26" s="213"/>
      <c r="H26" s="213"/>
      <c r="I26" s="213"/>
    </row>
    <row r="27" spans="1:11" s="5" customFormat="1" ht="15" customHeight="1">
      <c r="A27" s="4"/>
      <c r="B27" s="214" t="s">
        <v>333</v>
      </c>
      <c r="C27" s="213">
        <f>E509</f>
        <v>0</v>
      </c>
      <c r="D27" s="213" t="e">
        <f t="shared" si="0"/>
        <v>#DIV/0!</v>
      </c>
      <c r="E27" s="213"/>
      <c r="F27" s="213">
        <f>IF((C27+C28)=0,0,C27*100/(C27+C28))</f>
        <v>0</v>
      </c>
      <c r="G27" s="213"/>
      <c r="H27" s="213"/>
      <c r="I27" s="213"/>
    </row>
    <row r="28" spans="1:11" s="5" customFormat="1" ht="15" customHeight="1">
      <c r="A28" s="4"/>
      <c r="B28" s="214" t="s">
        <v>334</v>
      </c>
      <c r="C28" s="213">
        <f>E602</f>
        <v>0</v>
      </c>
      <c r="D28" s="213" t="e">
        <f t="shared" si="0"/>
        <v>#DIV/0!</v>
      </c>
      <c r="E28" s="213"/>
      <c r="F28" s="213">
        <f>IF(C27+C28=0,0,C28*100/(C27+C28))</f>
        <v>0</v>
      </c>
      <c r="G28" s="213"/>
      <c r="H28" s="213"/>
      <c r="I28" s="213"/>
    </row>
    <row r="29" spans="1:11" s="5" customFormat="1" ht="15" customHeight="1">
      <c r="A29" s="4"/>
      <c r="B29" s="212" t="s">
        <v>335</v>
      </c>
      <c r="C29" s="212" t="e">
        <f>SUM(C30:C35)</f>
        <v>#DIV/0!</v>
      </c>
      <c r="D29" s="213"/>
      <c r="E29" s="213"/>
      <c r="F29" s="213"/>
      <c r="G29" s="213"/>
      <c r="H29" s="213"/>
      <c r="I29" s="213"/>
    </row>
    <row r="30" spans="1:11" s="5" customFormat="1" ht="15" customHeight="1">
      <c r="A30" s="4"/>
      <c r="B30" s="214" t="s">
        <v>336</v>
      </c>
      <c r="C30" s="213" t="e">
        <f>E133</f>
        <v>#DIV/0!</v>
      </c>
      <c r="D30" s="213"/>
      <c r="E30" s="213"/>
      <c r="F30" s="213"/>
      <c r="G30" s="213"/>
      <c r="H30" s="213"/>
      <c r="I30" s="213"/>
    </row>
    <row r="31" spans="1:11" s="5" customFormat="1" ht="15" customHeight="1">
      <c r="A31" s="4"/>
      <c r="B31" s="214" t="s">
        <v>337</v>
      </c>
      <c r="C31" s="213" t="e">
        <f>E197</f>
        <v>#DIV/0!</v>
      </c>
      <c r="D31" s="213"/>
      <c r="E31" s="213"/>
      <c r="F31" s="213"/>
      <c r="G31" s="213"/>
      <c r="H31" s="213"/>
      <c r="I31" s="213"/>
    </row>
    <row r="32" spans="1:11" s="5" customFormat="1" ht="15" customHeight="1">
      <c r="A32" s="4"/>
      <c r="B32" s="214" t="s">
        <v>338</v>
      </c>
      <c r="C32" s="213" t="e">
        <f>E317</f>
        <v>#DIV/0!</v>
      </c>
      <c r="D32" s="213"/>
      <c r="E32" s="213"/>
      <c r="F32" s="213"/>
      <c r="G32" s="213"/>
      <c r="H32" s="213"/>
      <c r="I32" s="213"/>
    </row>
    <row r="33" spans="1:9" s="5" customFormat="1" ht="15" customHeight="1">
      <c r="A33" s="4"/>
      <c r="B33" s="214" t="s">
        <v>339</v>
      </c>
      <c r="C33" s="213" t="e">
        <f>E396</f>
        <v>#DIV/0!</v>
      </c>
      <c r="D33" s="213"/>
      <c r="E33" s="213"/>
      <c r="F33" s="213"/>
      <c r="G33" s="213"/>
      <c r="H33" s="213"/>
      <c r="I33" s="213"/>
    </row>
    <row r="34" spans="1:9" s="5" customFormat="1" ht="15" customHeight="1">
      <c r="A34" s="4"/>
      <c r="B34" s="214" t="s">
        <v>340</v>
      </c>
      <c r="C34" s="213" t="e">
        <f>E519</f>
        <v>#DIV/0!</v>
      </c>
      <c r="D34" s="213"/>
      <c r="E34" s="213"/>
      <c r="F34" s="213"/>
      <c r="G34" s="213"/>
      <c r="H34" s="213"/>
      <c r="I34" s="213"/>
    </row>
    <row r="35" spans="1:9" s="5" customFormat="1" ht="15" customHeight="1">
      <c r="A35" s="4"/>
      <c r="B35" s="214" t="s">
        <v>341</v>
      </c>
      <c r="C35" s="213" t="e">
        <f>E612</f>
        <v>#DIV/0!</v>
      </c>
      <c r="D35" s="213"/>
      <c r="E35" s="213" t="e">
        <f>E24</f>
        <v>#DIV/0!</v>
      </c>
      <c r="F35" s="213" t="e">
        <f>E25</f>
        <v>#DIV/0!</v>
      </c>
      <c r="G35" s="213" t="e">
        <f>E26</f>
        <v>#DIV/0!</v>
      </c>
      <c r="H35" s="213"/>
      <c r="I35" s="213"/>
    </row>
    <row r="36" spans="1:9" ht="15" customHeight="1">
      <c r="B36" s="215"/>
      <c r="C36" s="215"/>
      <c r="D36" s="215" t="e">
        <f>D23</f>
        <v>#DIV/0!</v>
      </c>
      <c r="E36" s="215" t="e">
        <f>D24</f>
        <v>#DIV/0!</v>
      </c>
      <c r="F36" s="215" t="e">
        <f>D25</f>
        <v>#DIV/0!</v>
      </c>
      <c r="G36" s="216" t="e">
        <f>D26</f>
        <v>#DIV/0!</v>
      </c>
      <c r="H36" s="216" t="e">
        <f>D27</f>
        <v>#DIV/0!</v>
      </c>
      <c r="I36" s="216" t="e">
        <f>D28</f>
        <v>#DIV/0!</v>
      </c>
    </row>
    <row r="37" spans="1:9" s="5" customFormat="1" ht="15" customHeight="1">
      <c r="A37" s="4"/>
      <c r="B37" s="217" t="s">
        <v>342</v>
      </c>
      <c r="C37" s="218"/>
      <c r="D37" s="218"/>
      <c r="E37" s="218"/>
      <c r="F37" s="218"/>
      <c r="G37" s="218"/>
      <c r="H37" s="218"/>
      <c r="I37" s="218"/>
    </row>
    <row r="38" spans="1:9" ht="15" customHeight="1">
      <c r="B38" s="219"/>
      <c r="C38" s="219"/>
      <c r="D38" s="219" t="s">
        <v>343</v>
      </c>
      <c r="E38" s="219" t="s">
        <v>344</v>
      </c>
      <c r="F38" s="219" t="s">
        <v>345</v>
      </c>
      <c r="G38" s="219" t="s">
        <v>346</v>
      </c>
      <c r="H38" s="219" t="s">
        <v>92</v>
      </c>
      <c r="I38" s="219" t="s">
        <v>305</v>
      </c>
    </row>
    <row r="39" spans="1:9" ht="15" customHeight="1">
      <c r="B39" s="215" t="str">
        <f>Input!$B163</f>
        <v>FUEL AND UTILITIES</v>
      </c>
      <c r="C39" s="215"/>
      <c r="D39" s="215"/>
      <c r="E39" s="215"/>
      <c r="F39" s="215"/>
      <c r="G39" s="216"/>
      <c r="H39" s="216"/>
      <c r="I39" s="216"/>
    </row>
    <row r="40" spans="1:9" ht="15" customHeight="1">
      <c r="B40" s="216" t="str">
        <f>Input!$B164</f>
        <v>Total cost of fuel for vehicles  (diesel and gas for fleet and for small cars patrolling)</v>
      </c>
      <c r="C40" s="215"/>
      <c r="D40" s="216" t="e">
        <f>Input!$F$164*Input!$D$164*D36/10000</f>
        <v>#DIV/0!</v>
      </c>
      <c r="E40" s="216" t="e">
        <f>Input!$F$164*Input!$D$164*E36/10000</f>
        <v>#DIV/0!</v>
      </c>
      <c r="F40" s="216" t="e">
        <f>Input!$F$164*Input!$D$164*F36/10000</f>
        <v>#DIV/0!</v>
      </c>
      <c r="G40" s="216" t="e">
        <f>Input!$F$164*Input!$D$164*G36/10000</f>
        <v>#DIV/0!</v>
      </c>
      <c r="H40" s="216" t="e">
        <f>Input!$F$164*Input!$D$164*H36/10000</f>
        <v>#DIV/0!</v>
      </c>
      <c r="I40" s="216" t="e">
        <f>Input!$F$164*Input!$D$164*I36/10000</f>
        <v>#DIV/0!</v>
      </c>
    </row>
    <row r="41" spans="1:9" ht="15" customHeight="1">
      <c r="B41" s="216" t="str">
        <f>Input!$B165</f>
        <v>Cost of electricity</v>
      </c>
      <c r="C41" s="215"/>
      <c r="D41" s="216" t="e">
        <f>Input!$F$165*Input!$D$165*D36/10000</f>
        <v>#DIV/0!</v>
      </c>
      <c r="E41" s="216" t="e">
        <f>Input!$F$165*Input!$D$165*E36/10000</f>
        <v>#DIV/0!</v>
      </c>
      <c r="F41" s="216" t="e">
        <f>Input!$F$165*Input!$D$165*F36/10000</f>
        <v>#DIV/0!</v>
      </c>
      <c r="G41" s="216" t="e">
        <f>Input!$F$165*Input!$D$165*G36/10000</f>
        <v>#DIV/0!</v>
      </c>
      <c r="H41" s="216" t="e">
        <f>Input!$F$165*Input!$D$165*H36/10000</f>
        <v>#DIV/0!</v>
      </c>
      <c r="I41" s="216" t="e">
        <f>Input!$F$165*Input!$D$165*I36/10000</f>
        <v>#DIV/0!</v>
      </c>
    </row>
    <row r="42" spans="1:9" ht="15" customHeight="1">
      <c r="B42" s="216" t="str">
        <f>Input!$B166</f>
        <v>Cost of water</v>
      </c>
      <c r="C42" s="215"/>
      <c r="D42" s="216" t="e">
        <f>Input!$F$166*Input!$D$166*D36/10000</f>
        <v>#DIV/0!</v>
      </c>
      <c r="E42" s="216" t="e">
        <f>Input!$F$166*Input!$D$166*E36/10000</f>
        <v>#DIV/0!</v>
      </c>
      <c r="F42" s="216" t="e">
        <f>Input!$F$166*Input!$D$166*F36/10000</f>
        <v>#DIV/0!</v>
      </c>
      <c r="G42" s="216" t="e">
        <f>Input!$F$166*Input!$D$166*G36/10000</f>
        <v>#DIV/0!</v>
      </c>
      <c r="H42" s="216" t="e">
        <f>Input!$F$166*Input!$D$166*H36/10000</f>
        <v>#DIV/0!</v>
      </c>
      <c r="I42" s="216" t="e">
        <f>Input!$F$166*Input!$D$166*I36/10000</f>
        <v>#DIV/0!</v>
      </c>
    </row>
    <row r="43" spans="1:9" ht="15" customHeight="1">
      <c r="B43" s="216" t="str">
        <f>Input!$B167</f>
        <v>Cost of heating fuel</v>
      </c>
      <c r="C43" s="215"/>
      <c r="D43" s="216" t="e">
        <f>Input!$F$167*Input!$D$167*D36/10000</f>
        <v>#DIV/0!</v>
      </c>
      <c r="E43" s="216" t="e">
        <f>Input!$F$167*Input!$D$167*E36/10000</f>
        <v>#DIV/0!</v>
      </c>
      <c r="F43" s="216" t="e">
        <f>Input!$F$167*Input!$D$167*F36/10000</f>
        <v>#DIV/0!</v>
      </c>
      <c r="G43" s="216" t="e">
        <f>Input!$F$167*Input!$D$167*G36/10000</f>
        <v>#DIV/0!</v>
      </c>
      <c r="H43" s="216" t="e">
        <f>Input!$F$167*Input!$D$167*H36/10000</f>
        <v>#DIV/0!</v>
      </c>
      <c r="I43" s="216" t="e">
        <f>Input!$F$167*Input!$D$167*I36/10000</f>
        <v>#DIV/0!</v>
      </c>
    </row>
    <row r="44" spans="1:9" ht="15" customHeight="1">
      <c r="B44" s="216" t="str">
        <f>Input!$B168</f>
        <v>Cost of wood</v>
      </c>
      <c r="C44" s="215"/>
      <c r="D44" s="216" t="e">
        <f>Input!$F$168*Input!$D$168*D36/10000</f>
        <v>#DIV/0!</v>
      </c>
      <c r="E44" s="216" t="e">
        <f>Input!$F$168*Input!$D$168*E36/10000</f>
        <v>#DIV/0!</v>
      </c>
      <c r="F44" s="216" t="e">
        <f>Input!$F$168*Input!$D$168*F36/10000</f>
        <v>#DIV/0!</v>
      </c>
      <c r="G44" s="216" t="e">
        <f>Input!$F$168*Input!$D$168*G36/10000</f>
        <v>#DIV/0!</v>
      </c>
      <c r="H44" s="216" t="e">
        <f>Input!$F$168*Input!$D$168*H36/10000</f>
        <v>#DIV/0!</v>
      </c>
      <c r="I44" s="216" t="e">
        <f>Input!$F$168*Input!$D$168*I36/10000</f>
        <v>#DIV/0!</v>
      </c>
    </row>
    <row r="45" spans="1:9" ht="15" customHeight="1">
      <c r="B45" s="215" t="str">
        <f>Input!$B169</f>
        <v>OTHER COSTs RELATED TO OPERATION</v>
      </c>
      <c r="C45" s="215"/>
      <c r="D45" s="215"/>
      <c r="E45" s="215"/>
      <c r="F45" s="215"/>
      <c r="G45" s="216"/>
      <c r="H45" s="216"/>
      <c r="I45" s="216"/>
    </row>
    <row r="46" spans="1:9" ht="15" customHeight="1">
      <c r="B46" s="220" t="s">
        <v>169</v>
      </c>
      <c r="C46" s="215"/>
      <c r="D46" s="216" t="e">
        <f>Input!$D$170*D36/100</f>
        <v>#DIV/0!</v>
      </c>
      <c r="E46" s="216" t="e">
        <f>Input!$D$170*E36/100</f>
        <v>#DIV/0!</v>
      </c>
      <c r="F46" s="216" t="e">
        <f>Input!$D$170*F36/100</f>
        <v>#DIV/0!</v>
      </c>
      <c r="G46" s="216" t="e">
        <f>Input!$D$170*G36/100</f>
        <v>#DIV/0!</v>
      </c>
      <c r="H46" s="216" t="e">
        <f>Input!$D$170*H36/100</f>
        <v>#DIV/0!</v>
      </c>
      <c r="I46" s="216" t="e">
        <f>Input!$D$170*I36/100</f>
        <v>#DIV/0!</v>
      </c>
    </row>
    <row r="47" spans="1:9" ht="15" customHeight="1">
      <c r="B47" s="216" t="str">
        <f>Input!$B171</f>
        <v>Environmental Permiting and Monitoring costs for Landfill</v>
      </c>
      <c r="C47" s="215"/>
      <c r="D47" s="215"/>
      <c r="E47" s="215"/>
      <c r="F47" s="215"/>
      <c r="G47" s="216"/>
      <c r="H47" s="216"/>
      <c r="I47" s="216">
        <f>Input!D171</f>
        <v>0</v>
      </c>
    </row>
    <row r="48" spans="1:9" ht="15" customHeight="1">
      <c r="B48" s="216" t="str">
        <f>Input!$B172</f>
        <v>License fee for Collection activities</v>
      </c>
      <c r="C48" s="215"/>
      <c r="D48" s="215"/>
      <c r="E48" s="216" t="e">
        <f>Input!$D$172*Calculations!E$35/100</f>
        <v>#DIV/0!</v>
      </c>
      <c r="F48" s="216" t="e">
        <f>Input!$D$172*Calculations!F$35/100</f>
        <v>#DIV/0!</v>
      </c>
      <c r="G48" s="216" t="e">
        <f>Input!$D$172*Calculations!G$35/100</f>
        <v>#DIV/0!</v>
      </c>
      <c r="H48" s="216"/>
      <c r="I48" s="216"/>
    </row>
    <row r="49" spans="2:9" ht="15" customHeight="1">
      <c r="B49" s="216" t="str">
        <f>Input!$B173</f>
        <v>Building environmental rehabilitation fund</v>
      </c>
      <c r="C49" s="215"/>
      <c r="D49" s="215"/>
      <c r="E49" s="215"/>
      <c r="F49" s="215"/>
      <c r="G49" s="216"/>
      <c r="H49" s="216"/>
      <c r="I49" s="216">
        <f>Input!D173</f>
        <v>0</v>
      </c>
    </row>
    <row r="50" spans="2:9" ht="15" customHeight="1">
      <c r="B50" s="220" t="s">
        <v>173</v>
      </c>
      <c r="C50" s="215"/>
      <c r="D50" s="216" t="e">
        <f>Input!$D$174*D36/100</f>
        <v>#DIV/0!</v>
      </c>
      <c r="E50" s="216" t="e">
        <f>Input!$D$174*E36/100</f>
        <v>#DIV/0!</v>
      </c>
      <c r="F50" s="216" t="e">
        <f>Input!$D$174*F36/100</f>
        <v>#DIV/0!</v>
      </c>
      <c r="G50" s="216" t="e">
        <f>Input!$D$174*G36/100</f>
        <v>#DIV/0!</v>
      </c>
      <c r="H50" s="216" t="e">
        <f>Input!$D$174*H36/100</f>
        <v>#DIV/0!</v>
      </c>
      <c r="I50" s="216" t="e">
        <f>Input!$D$174*I36/100</f>
        <v>#DIV/0!</v>
      </c>
    </row>
    <row r="51" spans="2:9" ht="15" customHeight="1">
      <c r="B51" s="216" t="str">
        <f>Input!$B175</f>
        <v>Other (specify):</v>
      </c>
      <c r="C51" s="215"/>
      <c r="D51" s="215"/>
      <c r="E51" s="215"/>
      <c r="F51" s="215"/>
      <c r="G51" s="216"/>
      <c r="H51" s="216"/>
      <c r="I51" s="216"/>
    </row>
    <row r="52" spans="2:9" ht="15" customHeight="1">
      <c r="B52" s="216">
        <f>Input!$B176</f>
        <v>0</v>
      </c>
      <c r="C52" s="215"/>
      <c r="D52" s="215"/>
      <c r="E52" s="215"/>
      <c r="F52" s="215"/>
      <c r="G52" s="216"/>
      <c r="H52" s="216"/>
      <c r="I52" s="216"/>
    </row>
    <row r="53" spans="2:9" ht="15" customHeight="1">
      <c r="B53" s="216">
        <f>Input!B178</f>
        <v>0</v>
      </c>
      <c r="C53" s="215"/>
      <c r="D53" s="215"/>
      <c r="E53" s="215"/>
      <c r="F53" s="215"/>
      <c r="G53" s="216"/>
      <c r="H53" s="216"/>
      <c r="I53" s="216"/>
    </row>
    <row r="54" spans="2:9" ht="15" customHeight="1">
      <c r="B54" s="215" t="str">
        <f>Input!B179</f>
        <v>OFFICE OVERHEADS</v>
      </c>
      <c r="C54" s="215"/>
      <c r="D54" s="215"/>
      <c r="E54" s="215"/>
      <c r="F54" s="215"/>
      <c r="G54" s="216"/>
      <c r="H54" s="216"/>
      <c r="I54" s="216"/>
    </row>
    <row r="55" spans="2:9" ht="15" customHeight="1">
      <c r="B55" s="216" t="str">
        <f>Input!$B180</f>
        <v>Office supplies</v>
      </c>
      <c r="C55" s="215"/>
      <c r="D55" s="216">
        <f>Input!D180*Input!E180/100</f>
        <v>0</v>
      </c>
      <c r="E55" s="216" t="e">
        <f>Input!F180*Calculations!$E$35/100*Input!D180/100</f>
        <v>#DIV/0!</v>
      </c>
      <c r="F55" s="216" t="e">
        <f>Input!F180*Calculations!$F$35/100*Input!D180/100</f>
        <v>#DIV/0!</v>
      </c>
      <c r="G55" s="216" t="e">
        <f>Input!F180*Calculations!$G$35/100*Input!D180/100</f>
        <v>#DIV/0!</v>
      </c>
      <c r="H55" s="216">
        <f>Input!D180*Input!G180/100</f>
        <v>0</v>
      </c>
      <c r="I55" s="216">
        <f>Input!D180*Input!H180/100</f>
        <v>0</v>
      </c>
    </row>
    <row r="56" spans="2:9" ht="15" customHeight="1">
      <c r="B56" s="216" t="str">
        <f>Input!$B181</f>
        <v>Communication (phone, internet, post, etc)</v>
      </c>
      <c r="C56" s="215"/>
      <c r="D56" s="216">
        <f>Input!D181*Input!E181/100</f>
        <v>0</v>
      </c>
      <c r="E56" s="216" t="e">
        <f>Input!F181*Calculations!$E$35/100*Input!D181/100</f>
        <v>#DIV/0!</v>
      </c>
      <c r="F56" s="216" t="e">
        <f>Input!F181*Calculations!$F$35/100*Input!D181/100</f>
        <v>#DIV/0!</v>
      </c>
      <c r="G56" s="216" t="e">
        <f>Input!F181*Calculations!$G$35/100*Input!D181/100</f>
        <v>#DIV/0!</v>
      </c>
      <c r="H56" s="216">
        <f>Input!D181*Input!G181/100</f>
        <v>0</v>
      </c>
      <c r="I56" s="216">
        <f>Input!D181*Input!H181/100</f>
        <v>0</v>
      </c>
    </row>
    <row r="57" spans="2:9" ht="15" customHeight="1">
      <c r="B57" s="216" t="str">
        <f>Input!$B182</f>
        <v>Awareness campaigns</v>
      </c>
      <c r="C57" s="215"/>
      <c r="D57" s="216">
        <f>Input!D182*Input!E182/100</f>
        <v>0</v>
      </c>
      <c r="E57" s="216" t="e">
        <f>Input!F182*Calculations!$E$35/100*Input!D182/100</f>
        <v>#DIV/0!</v>
      </c>
      <c r="F57" s="216" t="e">
        <f>Input!F182*Calculations!$F$35/100*Input!D182/100</f>
        <v>#DIV/0!</v>
      </c>
      <c r="G57" s="216" t="e">
        <f>Input!F182*Calculations!$G$35/100*Input!D182/100</f>
        <v>#DIV/0!</v>
      </c>
      <c r="H57" s="216">
        <f>Input!D182*Input!G182/100</f>
        <v>0</v>
      </c>
      <c r="I57" s="216">
        <f>Input!D182*Input!H182/100</f>
        <v>0</v>
      </c>
    </row>
    <row r="58" spans="2:9" ht="15" customHeight="1">
      <c r="B58" s="216" t="str">
        <f>Input!$B183</f>
        <v>Other (specify):</v>
      </c>
      <c r="C58" s="215"/>
      <c r="D58" s="216">
        <f>Input!D183*Input!E183/100</f>
        <v>0</v>
      </c>
      <c r="E58" s="216" t="e">
        <f>Input!F183*Calculations!$E$35/100*Input!D183/100</f>
        <v>#DIV/0!</v>
      </c>
      <c r="F58" s="216" t="e">
        <f>Input!F183*Calculations!$F$35/100*Input!D183/100</f>
        <v>#DIV/0!</v>
      </c>
      <c r="G58" s="216" t="e">
        <f>Input!F183*Calculations!$G$35/100*Input!D183/100</f>
        <v>#DIV/0!</v>
      </c>
      <c r="H58" s="216">
        <f>Input!D183*Input!G183/100</f>
        <v>0</v>
      </c>
      <c r="I58" s="216">
        <f>Input!D183*Input!H183/100</f>
        <v>0</v>
      </c>
    </row>
    <row r="59" spans="2:9" ht="15" customHeight="1">
      <c r="B59" s="216">
        <f>Input!$B184</f>
        <v>0</v>
      </c>
      <c r="C59" s="215"/>
      <c r="D59" s="216">
        <f>Input!D184*Input!E184/100</f>
        <v>0</v>
      </c>
      <c r="E59" s="216" t="e">
        <f>Input!F184*Calculations!$E$35/100*Input!D184/100</f>
        <v>#DIV/0!</v>
      </c>
      <c r="F59" s="216" t="e">
        <f>Input!F184*Calculations!$F$35/100*Input!D184/100</f>
        <v>#DIV/0!</v>
      </c>
      <c r="G59" s="216" t="e">
        <f>Input!F184*Calculations!$G$35/100*Input!D184/100</f>
        <v>#DIV/0!</v>
      </c>
      <c r="H59" s="216">
        <f>Input!D184*Input!G184/100</f>
        <v>0</v>
      </c>
      <c r="I59" s="216">
        <f>Input!D184*Input!H184/100</f>
        <v>0</v>
      </c>
    </row>
    <row r="60" spans="2:9" ht="15" customHeight="1">
      <c r="B60" s="216">
        <f>Input!$B185</f>
        <v>0</v>
      </c>
      <c r="C60" s="215"/>
      <c r="D60" s="216">
        <f>Input!D185*Input!E185/100</f>
        <v>0</v>
      </c>
      <c r="E60" s="216" t="e">
        <f>Input!F185*Calculations!$E$35/100*Input!D185/100</f>
        <v>#DIV/0!</v>
      </c>
      <c r="F60" s="216" t="e">
        <f>Input!F185*Calculations!$F$35/100*Input!D185/100</f>
        <v>#DIV/0!</v>
      </c>
      <c r="G60" s="216" t="e">
        <f>Input!F185*Calculations!$G$35/100*Input!D185/100</f>
        <v>#DIV/0!</v>
      </c>
      <c r="H60" s="216">
        <f>Input!D185*Input!G185/100</f>
        <v>0</v>
      </c>
      <c r="I60" s="216">
        <f>Input!D185*Input!H185/100</f>
        <v>0</v>
      </c>
    </row>
    <row r="61" spans="2:9" ht="15" customHeight="1">
      <c r="B61" s="216">
        <f>Input!$B186</f>
        <v>0</v>
      </c>
      <c r="C61" s="215"/>
      <c r="D61" s="216">
        <f>Input!D186*Input!E186/100</f>
        <v>0</v>
      </c>
      <c r="E61" s="216" t="e">
        <f>Input!F186*Calculations!$E$35/100*Input!D186/100</f>
        <v>#DIV/0!</v>
      </c>
      <c r="F61" s="216" t="e">
        <f>Input!F186*Calculations!$F$35/100*Input!D186/100</f>
        <v>#DIV/0!</v>
      </c>
      <c r="G61" s="216" t="e">
        <f>Input!F186*Calculations!$G$35/100*Input!D186/100</f>
        <v>#DIV/0!</v>
      </c>
      <c r="H61" s="216">
        <f>Input!D186*Input!G186/100</f>
        <v>0</v>
      </c>
      <c r="I61" s="216">
        <f>Input!D186*Input!H186/100</f>
        <v>0</v>
      </c>
    </row>
    <row r="62" spans="2:9" ht="15" customHeight="1">
      <c r="B62" s="216" t="str">
        <f>Input!$B187</f>
        <v>THIRD PARTY SERVICES</v>
      </c>
      <c r="C62" s="215"/>
      <c r="D62" s="215"/>
      <c r="E62" s="215"/>
      <c r="F62" s="215"/>
      <c r="G62" s="216"/>
      <c r="H62" s="216"/>
      <c r="I62" s="216"/>
    </row>
    <row r="63" spans="2:9" ht="15" customHeight="1">
      <c r="B63" s="216" t="str">
        <f>Input!$B188</f>
        <v>Research, development of project, feasibility study</v>
      </c>
      <c r="C63" s="215"/>
      <c r="D63" s="216"/>
      <c r="E63" s="216" t="e">
        <f>Input!F188*Calculations!E$35/100*Input!D188/100</f>
        <v>#DIV/0!</v>
      </c>
      <c r="F63" s="216" t="e">
        <f>Input!F188*Calculations!F$35/100*Input!D188/100</f>
        <v>#DIV/0!</v>
      </c>
      <c r="G63" s="216" t="e">
        <f>Input!F188*Calculations!G$35/100*Input!D188/100</f>
        <v>#DIV/0!</v>
      </c>
      <c r="H63" s="216">
        <f>Input!D188*Input!G188/100</f>
        <v>0</v>
      </c>
      <c r="I63" s="216">
        <f>Input!D188*Input!H188/100</f>
        <v>0</v>
      </c>
    </row>
    <row r="64" spans="2:9" ht="15" customHeight="1">
      <c r="B64" s="216" t="str">
        <f>Input!$B189</f>
        <v>Desinfection and deratisation</v>
      </c>
      <c r="C64" s="215"/>
      <c r="D64" s="215"/>
      <c r="E64" s="215"/>
      <c r="F64" s="215"/>
      <c r="G64" s="216"/>
      <c r="H64" s="216">
        <f>Input!D189</f>
        <v>0</v>
      </c>
      <c r="I64" s="216"/>
    </row>
    <row r="65" spans="2:9" ht="15" customHeight="1">
      <c r="B65" s="216" t="str">
        <f>Input!$B190</f>
        <v>Fire extinguishing, leachate treatment, monitoring,  etc.</v>
      </c>
      <c r="C65" s="215"/>
      <c r="D65" s="215"/>
      <c r="E65" s="215"/>
      <c r="F65" s="215"/>
      <c r="G65" s="216"/>
      <c r="H65" s="216"/>
      <c r="I65" s="216">
        <f>Input!D190</f>
        <v>0</v>
      </c>
    </row>
    <row r="66" spans="2:9" ht="15" customHeight="1">
      <c r="B66" s="216" t="str">
        <f>Input!$B191</f>
        <v>Outsourced training</v>
      </c>
      <c r="C66" s="215"/>
      <c r="D66" s="216">
        <f>Input!E191*Input!D191/100</f>
        <v>0</v>
      </c>
      <c r="E66" s="216" t="e">
        <f>Input!F191*Calculations!E$35/100*Input!D191/100</f>
        <v>#DIV/0!</v>
      </c>
      <c r="F66" s="216" t="e">
        <f>Input!F191*Calculations!F$35/100*Input!D191/100</f>
        <v>#DIV/0!</v>
      </c>
      <c r="G66" s="216" t="e">
        <f>Input!F191*Calculations!G$35/100*Input!D191/100</f>
        <v>#DIV/0!</v>
      </c>
      <c r="H66" s="216">
        <f>Input!D191*Input!G191/100</f>
        <v>0</v>
      </c>
      <c r="I66" s="216">
        <f>Input!D191*Input!H191/100</f>
        <v>0</v>
      </c>
    </row>
    <row r="67" spans="2:9" ht="15" customHeight="1">
      <c r="B67" s="216" t="str">
        <f>Input!$B192</f>
        <v>Technical Assistance to Management</v>
      </c>
      <c r="C67" s="215"/>
      <c r="D67" s="216"/>
      <c r="E67" s="216" t="e">
        <f>Input!F192*Calculations!E$35/100*Input!D192</f>
        <v>#DIV/0!</v>
      </c>
      <c r="F67" s="216" t="e">
        <f>Input!F192*Calculations!F$35/100*Input!D192</f>
        <v>#DIV/0!</v>
      </c>
      <c r="G67" s="216" t="e">
        <f>Input!F192*Calculations!G$35/100*Input!D192</f>
        <v>#DIV/0!</v>
      </c>
      <c r="H67" s="216">
        <f>Input!D192*Input!G192</f>
        <v>0</v>
      </c>
      <c r="I67" s="216">
        <f>Input!D192*Input!H192/100</f>
        <v>0</v>
      </c>
    </row>
    <row r="68" spans="2:9" ht="15" customHeight="1">
      <c r="B68" s="216" t="str">
        <f>Input!$B193</f>
        <v>Cost with leasing equipment (vehicles, etc.) for collection</v>
      </c>
      <c r="C68" s="215"/>
      <c r="D68" s="215"/>
      <c r="E68" s="216" t="e">
        <f>Input!$D$193*Calculations!E$35/100</f>
        <v>#DIV/0!</v>
      </c>
      <c r="F68" s="216">
        <f>Input!$D$193*Calculations!F$35105</f>
        <v>0</v>
      </c>
      <c r="G68" s="216" t="e">
        <f>Input!$D$193*Calculations!G$35/100</f>
        <v>#DIV/0!</v>
      </c>
      <c r="H68" s="216"/>
      <c r="I68" s="216"/>
    </row>
    <row r="69" spans="2:9" ht="15" customHeight="1">
      <c r="B69" s="216" t="str">
        <f>Input!$B194</f>
        <v>Cost with leaing equipment for treatment</v>
      </c>
      <c r="C69" s="215"/>
      <c r="D69" s="215"/>
      <c r="E69" s="215"/>
      <c r="F69" s="215"/>
      <c r="G69" s="216"/>
      <c r="H69" s="216">
        <f>Input!D194</f>
        <v>0</v>
      </c>
      <c r="I69" s="216"/>
    </row>
    <row r="70" spans="2:9" ht="15" customHeight="1">
      <c r="B70" s="216" t="str">
        <f>Input!$B195</f>
        <v>Cost with leasing equipment for disposal</v>
      </c>
      <c r="C70" s="215"/>
      <c r="D70" s="215"/>
      <c r="E70" s="215"/>
      <c r="F70" s="215"/>
      <c r="G70" s="216"/>
      <c r="H70" s="216"/>
      <c r="I70" s="216">
        <f>Input!D195</f>
        <v>0</v>
      </c>
    </row>
    <row r="71" spans="2:9" ht="15" customHeight="1">
      <c r="B71" s="216" t="str">
        <f>Input!$B196</f>
        <v>Renting offices</v>
      </c>
      <c r="C71" s="215"/>
      <c r="D71" s="216">
        <f>Input!D196*Input!E196/100</f>
        <v>0</v>
      </c>
      <c r="E71" s="216" t="e">
        <f>Input!F196*Calculations!E$35/100*Input!D196/100</f>
        <v>#DIV/0!</v>
      </c>
      <c r="F71" s="216" t="e">
        <f>Input!F196*Calculations!F$35/100*Input!D196/100</f>
        <v>#DIV/0!</v>
      </c>
      <c r="G71" s="216" t="e">
        <f>Input!F196*Calculations!G$35/100*Input!D196/100</f>
        <v>#DIV/0!</v>
      </c>
      <c r="H71" s="216">
        <f>Input!D196*Input!G196/100</f>
        <v>0</v>
      </c>
      <c r="I71" s="216">
        <f>Input!D196*Input!H196/100</f>
        <v>0</v>
      </c>
    </row>
    <row r="72" spans="2:9" ht="15" customHeight="1">
      <c r="B72" s="216" t="str">
        <f>Input!$B197</f>
        <v>Leasing land</v>
      </c>
      <c r="C72" s="215"/>
      <c r="D72" s="215"/>
      <c r="E72" s="215"/>
      <c r="F72" s="215"/>
      <c r="G72" s="216"/>
      <c r="H72" s="216"/>
      <c r="I72" s="216">
        <f>Input!D197</f>
        <v>0</v>
      </c>
    </row>
    <row r="73" spans="2:9" ht="15" customHeight="1">
      <c r="B73" s="216" t="str">
        <f>Input!$B198</f>
        <v>Other (specify):</v>
      </c>
      <c r="C73" s="215"/>
      <c r="D73" s="216">
        <f>Input!D198*Input!E198/100</f>
        <v>0</v>
      </c>
      <c r="E73" s="216" t="e">
        <f>Input!F198*Calculations!$E$35/100*Input!D198/100</f>
        <v>#DIV/0!</v>
      </c>
      <c r="F73" s="216" t="e">
        <f>Input!$F198*Calculations!F$35/100*Input!E198/100</f>
        <v>#DIV/0!</v>
      </c>
      <c r="G73" s="216" t="e">
        <f>Input!$F198*Calculations!G$35/100*Input!D198/100</f>
        <v>#DIV/0!</v>
      </c>
      <c r="H73" s="216">
        <f>Input!D198*Input!G198/100</f>
        <v>0</v>
      </c>
      <c r="I73" s="216">
        <f>Input!D198*Input!H198/100</f>
        <v>0</v>
      </c>
    </row>
    <row r="74" spans="2:9" ht="15" customHeight="1">
      <c r="B74" s="216">
        <f>Input!$B199</f>
        <v>0</v>
      </c>
      <c r="C74" s="215"/>
      <c r="D74" s="216">
        <f>Input!D199*Input!E199/100</f>
        <v>0</v>
      </c>
      <c r="E74" s="216" t="e">
        <f>Input!F199*Calculations!$E$35/100*Input!D199/100</f>
        <v>#DIV/0!</v>
      </c>
      <c r="F74" s="216" t="e">
        <f>Input!$F199*Calculations!F$35/100*Input!E199/100</f>
        <v>#DIV/0!</v>
      </c>
      <c r="G74" s="216" t="e">
        <f>Input!$F199*Calculations!G$35/100*Input!D199/100</f>
        <v>#DIV/0!</v>
      </c>
      <c r="H74" s="216">
        <f>Input!D199*Input!G199/100</f>
        <v>0</v>
      </c>
      <c r="I74" s="216">
        <f>Input!D199*Input!H199/100</f>
        <v>0</v>
      </c>
    </row>
    <row r="75" spans="2:9" ht="15" customHeight="1">
      <c r="B75" s="216">
        <f>Input!$B200</f>
        <v>0</v>
      </c>
      <c r="C75" s="215"/>
      <c r="D75" s="216">
        <f>Input!D200*Input!E200/100</f>
        <v>0</v>
      </c>
      <c r="E75" s="216" t="e">
        <f>Input!F200*Calculations!$E$35/100*Input!D200/100</f>
        <v>#DIV/0!</v>
      </c>
      <c r="F75" s="216" t="e">
        <f>Input!$F200*Calculations!F$35/100*Input!E200/100</f>
        <v>#DIV/0!</v>
      </c>
      <c r="G75" s="216" t="e">
        <f>Input!$F200*Calculations!G$35/100*Input!D200/100</f>
        <v>#DIV/0!</v>
      </c>
      <c r="H75" s="216">
        <f>Input!D200*Input!G200/100</f>
        <v>0</v>
      </c>
      <c r="I75" s="216">
        <f>Input!D200*Input!H200/100</f>
        <v>0</v>
      </c>
    </row>
    <row r="76" spans="2:9" ht="15" customHeight="1">
      <c r="B76" s="216">
        <f>Input!$B201</f>
        <v>0</v>
      </c>
      <c r="C76" s="215"/>
      <c r="D76" s="216">
        <f>Input!D201*Input!E201/100</f>
        <v>0</v>
      </c>
      <c r="E76" s="216" t="e">
        <f>Input!F201*Calculations!$E$35/100*Input!D201/100</f>
        <v>#DIV/0!</v>
      </c>
      <c r="F76" s="216" t="e">
        <f>Input!$F201*Calculations!F$35/100*Input!E201/100</f>
        <v>#DIV/0!</v>
      </c>
      <c r="G76" s="216" t="e">
        <f>Input!$F201*Calculations!G$35/100*Input!D201/100</f>
        <v>#DIV/0!</v>
      </c>
      <c r="H76" s="216">
        <f>Input!D201*Input!G201/100</f>
        <v>0</v>
      </c>
      <c r="I76" s="216">
        <f>Input!D201*Input!H201/100</f>
        <v>0</v>
      </c>
    </row>
    <row r="77" spans="2:9" ht="15" customHeight="1">
      <c r="B77" s="216">
        <f>Input!$B202</f>
        <v>0</v>
      </c>
      <c r="C77" s="215"/>
      <c r="D77" s="216">
        <f>Input!D202*Input!E202/100</f>
        <v>0</v>
      </c>
      <c r="E77" s="216" t="e">
        <f>Input!F202*Calculations!$E$35/100*Input!D202/100</f>
        <v>#DIV/0!</v>
      </c>
      <c r="F77" s="216" t="e">
        <f>Input!$F202*Calculations!F$35/100*Input!E202/100</f>
        <v>#DIV/0!</v>
      </c>
      <c r="G77" s="216" t="e">
        <f>Input!$F202*Calculations!G$35/100*Input!D202/100</f>
        <v>#DIV/0!</v>
      </c>
      <c r="H77" s="216">
        <f>Input!D202*Input!G202/100</f>
        <v>0</v>
      </c>
      <c r="I77" s="216">
        <f>Input!D202*Input!H202/100</f>
        <v>0</v>
      </c>
    </row>
    <row r="78" spans="2:9" ht="15" customHeight="1">
      <c r="B78" s="216">
        <f>Input!$B203</f>
        <v>0</v>
      </c>
      <c r="C78" s="215"/>
      <c r="D78" s="216">
        <f>Input!D203*Input!E203/100</f>
        <v>0</v>
      </c>
      <c r="E78" s="216" t="e">
        <f>Input!F203*Calculations!$E$35/100*Input!D203/100</f>
        <v>#DIV/0!</v>
      </c>
      <c r="F78" s="216" t="e">
        <f>Input!$F203*Calculations!F$35/100*Input!E203/100</f>
        <v>#DIV/0!</v>
      </c>
      <c r="G78" s="216" t="e">
        <f>Input!$F203*Calculations!G$35/100*Input!D203/100</f>
        <v>#DIV/0!</v>
      </c>
      <c r="H78" s="216">
        <f>Input!D203*Input!G203/100</f>
        <v>0</v>
      </c>
      <c r="I78" s="216">
        <f>Input!D203*Input!H203/100</f>
        <v>0</v>
      </c>
    </row>
    <row r="79" spans="2:9" ht="15" customHeight="1">
      <c r="B79" s="216" t="str">
        <f>Input!$B204</f>
        <v>TAXATION COSTS</v>
      </c>
      <c r="C79" s="215"/>
      <c r="D79" s="215"/>
      <c r="E79" s="215"/>
      <c r="F79" s="215"/>
      <c r="G79" s="216"/>
      <c r="H79" s="216"/>
      <c r="I79" s="216"/>
    </row>
    <row r="80" spans="2:9" ht="15" customHeight="1">
      <c r="B80" s="216" t="str">
        <f>Input!$B205</f>
        <v>VAT</v>
      </c>
      <c r="C80" s="215"/>
      <c r="D80" s="216">
        <f>IF(Input!$D$56="Y",Input!$D$205*Calculations!D36/100,0)</f>
        <v>0</v>
      </c>
      <c r="E80" s="216">
        <f>IF(Input!$D$56="Y",Input!$D$205*Calculations!E36/100,0)</f>
        <v>0</v>
      </c>
      <c r="F80" s="216">
        <f>IF(Input!$D$56="Y",Input!$D$205*Calculations!F36/100,0)</f>
        <v>0</v>
      </c>
      <c r="G80" s="216">
        <f>IF(Input!$D$56="Y",Input!$D$205*Calculations!G36/100,0)</f>
        <v>0</v>
      </c>
      <c r="H80" s="216">
        <f>IF(Input!$D$56="Y",Input!$D$205*Calculations!H36/100,0)</f>
        <v>0</v>
      </c>
      <c r="I80" s="216">
        <f>IF(Input!$D$56="Y",Input!$D$205*Calculations!I36/100,0)</f>
        <v>0</v>
      </c>
    </row>
    <row r="81" spans="1:9" ht="15" customHeight="1">
      <c r="B81" s="216" t="str">
        <f>Input!$B206</f>
        <v>Revenue related tax</v>
      </c>
      <c r="C81" s="215"/>
      <c r="D81" s="216" t="e">
        <f>Calculations!D$36/100*Input!$D$206</f>
        <v>#DIV/0!</v>
      </c>
      <c r="E81" s="216" t="e">
        <f>Calculations!E$36/100*Input!$D$206</f>
        <v>#DIV/0!</v>
      </c>
      <c r="F81" s="216" t="e">
        <f>Calculations!F$36/100*Input!$D$206</f>
        <v>#DIV/0!</v>
      </c>
      <c r="G81" s="216" t="e">
        <f>Calculations!G$36/100*Input!$D$206</f>
        <v>#DIV/0!</v>
      </c>
      <c r="H81" s="216" t="e">
        <f>Calculations!H$36/100*Input!$D$206</f>
        <v>#DIV/0!</v>
      </c>
      <c r="I81" s="216" t="e">
        <f>Calculations!I$36/100*Input!$D$206</f>
        <v>#DIV/0!</v>
      </c>
    </row>
    <row r="82" spans="1:9" ht="15" customHeight="1">
      <c r="B82" s="216" t="str">
        <f>Input!$B207</f>
        <v>Property tax</v>
      </c>
      <c r="C82" s="215"/>
      <c r="D82" s="216" t="e">
        <f>Calculations!D$36/100*Input!$D207</f>
        <v>#DIV/0!</v>
      </c>
      <c r="E82" s="216" t="e">
        <f>Calculations!E$36/100*Input!$D$207</f>
        <v>#DIV/0!</v>
      </c>
      <c r="F82" s="216" t="e">
        <f>Calculations!F$36/100*Input!$D$207</f>
        <v>#DIV/0!</v>
      </c>
      <c r="G82" s="216" t="e">
        <f>Calculations!G$36/100*Input!$D$207</f>
        <v>#DIV/0!</v>
      </c>
      <c r="H82" s="216" t="e">
        <f>Calculations!H$36/100*Input!$D$207</f>
        <v>#DIV/0!</v>
      </c>
      <c r="I82" s="216" t="e">
        <f>Calculations!I$36/100*Input!$D$207</f>
        <v>#DIV/0!</v>
      </c>
    </row>
    <row r="83" spans="1:9" ht="15" customHeight="1">
      <c r="B83" s="216" t="str">
        <f>Input!$B208</f>
        <v>Other (specify):</v>
      </c>
      <c r="C83" s="215"/>
      <c r="D83" s="216" t="e">
        <f>Calculations!D$36/100*Input!$D$208</f>
        <v>#DIV/0!</v>
      </c>
      <c r="E83" s="216" t="e">
        <f>Calculations!E$36/100*Input!$D$208</f>
        <v>#DIV/0!</v>
      </c>
      <c r="F83" s="216" t="e">
        <f>Calculations!F$36/100*Input!$D$208</f>
        <v>#DIV/0!</v>
      </c>
      <c r="G83" s="216" t="e">
        <f>Calculations!G$36/100*Input!$D$208</f>
        <v>#DIV/0!</v>
      </c>
      <c r="H83" s="216" t="e">
        <f>Calculations!H$36/100*Input!$D$208</f>
        <v>#DIV/0!</v>
      </c>
      <c r="I83" s="216" t="e">
        <f>Calculations!I$36/100*Input!$D$208</f>
        <v>#DIV/0!</v>
      </c>
    </row>
    <row r="84" spans="1:9" ht="15" customHeight="1">
      <c r="B84" s="216">
        <f>Input!$B209</f>
        <v>0</v>
      </c>
      <c r="C84" s="215"/>
      <c r="D84" s="216" t="e">
        <f>Calculations!D$36/100*Input!$D$209</f>
        <v>#DIV/0!</v>
      </c>
      <c r="E84" s="216" t="e">
        <f>Calculations!E$36/100*Input!$D$209</f>
        <v>#DIV/0!</v>
      </c>
      <c r="F84" s="216" t="e">
        <f>Calculations!F$36/100*Input!$D$209</f>
        <v>#DIV/0!</v>
      </c>
      <c r="G84" s="216" t="e">
        <f>Calculations!G$36/100*Input!$D$209</f>
        <v>#DIV/0!</v>
      </c>
      <c r="H84" s="216" t="e">
        <f>Calculations!H$36/100*Input!$D$209</f>
        <v>#DIV/0!</v>
      </c>
      <c r="I84" s="216" t="e">
        <f>Calculations!I$36/100*Input!$D$209</f>
        <v>#DIV/0!</v>
      </c>
    </row>
    <row r="85" spans="1:9" ht="15" customHeight="1">
      <c r="B85" s="216">
        <f>Input!$B210</f>
        <v>0</v>
      </c>
      <c r="C85" s="215"/>
      <c r="D85" s="216" t="e">
        <f>Calculations!D$36/100*Input!$D$210</f>
        <v>#DIV/0!</v>
      </c>
      <c r="E85" s="216" t="e">
        <f>Calculations!E$36/100*Input!$D$210</f>
        <v>#DIV/0!</v>
      </c>
      <c r="F85" s="216" t="e">
        <f>Calculations!F$36/100*Input!$D$210</f>
        <v>#DIV/0!</v>
      </c>
      <c r="G85" s="216" t="e">
        <f>Calculations!G$36/100*Input!$D$210</f>
        <v>#DIV/0!</v>
      </c>
      <c r="H85" s="216" t="e">
        <f>Calculations!H$36/100*Input!$D$210</f>
        <v>#DIV/0!</v>
      </c>
      <c r="I85" s="216" t="e">
        <f>Calculations!I$36/100*Input!$D$210</f>
        <v>#DIV/0!</v>
      </c>
    </row>
    <row r="86" spans="1:9" ht="15" customHeight="1">
      <c r="B86" s="216">
        <f>Input!$B211</f>
        <v>0</v>
      </c>
      <c r="C86" s="215"/>
      <c r="D86" s="216"/>
      <c r="E86" s="215"/>
      <c r="F86" s="215"/>
      <c r="G86" s="216"/>
      <c r="H86" s="216"/>
      <c r="I86" s="216"/>
    </row>
    <row r="87" spans="1:9" ht="15" customHeight="1">
      <c r="B87" s="216" t="str">
        <f>Input!$B216</f>
        <v>FINANCIAL COSTS</v>
      </c>
      <c r="C87" s="215"/>
      <c r="D87" s="216"/>
      <c r="E87" s="216"/>
      <c r="F87" s="216"/>
      <c r="G87" s="216"/>
      <c r="H87" s="216"/>
      <c r="I87" s="216"/>
    </row>
    <row r="88" spans="1:9" ht="15" customHeight="1">
      <c r="B88" s="216" t="str">
        <f>Input!$B217</f>
        <v>Interest</v>
      </c>
      <c r="C88" s="215"/>
      <c r="D88" s="216" t="e">
        <f>Calculations!D$36/100*Input!$D$217</f>
        <v>#DIV/0!</v>
      </c>
      <c r="E88" s="216" t="e">
        <f>Calculations!E$36/100*Input!$D$217</f>
        <v>#DIV/0!</v>
      </c>
      <c r="F88" s="216" t="e">
        <f>Calculations!F$36/100*Input!$D$217</f>
        <v>#DIV/0!</v>
      </c>
      <c r="G88" s="216" t="e">
        <f>Calculations!G$36/100*Input!$D$217</f>
        <v>#DIV/0!</v>
      </c>
      <c r="H88" s="216" t="e">
        <f>Calculations!H$36/100*Input!$D$217</f>
        <v>#DIV/0!</v>
      </c>
      <c r="I88" s="216" t="e">
        <f>Calculations!I$36/100*Input!$D$217</f>
        <v>#DIV/0!</v>
      </c>
    </row>
    <row r="89" spans="1:9" ht="15" customHeight="1">
      <c r="B89" s="216" t="str">
        <f>Input!$B219</f>
        <v>Other (specify):</v>
      </c>
      <c r="C89" s="215"/>
      <c r="D89" s="216" t="e">
        <f>Calculations!D$36/100*Input!$D$219</f>
        <v>#DIV/0!</v>
      </c>
      <c r="E89" s="216" t="e">
        <f>Calculations!E$36/100*Input!$D$219</f>
        <v>#DIV/0!</v>
      </c>
      <c r="F89" s="216" t="e">
        <f>Calculations!F$36/100*Input!$D$219</f>
        <v>#DIV/0!</v>
      </c>
      <c r="G89" s="216" t="e">
        <f>Calculations!G$36/100*Input!$D$219</f>
        <v>#DIV/0!</v>
      </c>
      <c r="H89" s="216" t="e">
        <f>Calculations!H$36/100*Input!$D$219</f>
        <v>#DIV/0!</v>
      </c>
      <c r="I89" s="216" t="e">
        <f>Calculations!I$36/100*Input!$D$219</f>
        <v>#DIV/0!</v>
      </c>
    </row>
    <row r="90" spans="1:9" ht="15" customHeight="1">
      <c r="A90" s="16"/>
      <c r="B90" s="216">
        <f>Input!$B220</f>
        <v>0</v>
      </c>
      <c r="C90" s="215"/>
      <c r="D90" s="216" t="e">
        <f>Calculations!D$36/100*Input!$D$220</f>
        <v>#DIV/0!</v>
      </c>
      <c r="E90" s="216" t="e">
        <f>Calculations!E$36/100*Input!$D$220</f>
        <v>#DIV/0!</v>
      </c>
      <c r="F90" s="216" t="e">
        <f>Calculations!F$36/100*Input!$D$220</f>
        <v>#DIV/0!</v>
      </c>
      <c r="G90" s="216" t="e">
        <f>Calculations!G$36/100*Input!$D$220</f>
        <v>#DIV/0!</v>
      </c>
      <c r="H90" s="216" t="e">
        <f>Calculations!H$36/100*Input!$D$220</f>
        <v>#DIV/0!</v>
      </c>
      <c r="I90" s="216" t="e">
        <f>Calculations!I$36/100*Input!$D$220</f>
        <v>#DIV/0!</v>
      </c>
    </row>
    <row r="91" spans="1:9" s="2" customFormat="1" ht="15" customHeight="1">
      <c r="B91" s="221" t="s">
        <v>347</v>
      </c>
      <c r="C91" s="221"/>
      <c r="D91" s="221" t="e">
        <f t="shared" ref="D91:I91" si="1">SUM(D40:D90)</f>
        <v>#DIV/0!</v>
      </c>
      <c r="E91" s="221" t="e">
        <f t="shared" si="1"/>
        <v>#DIV/0!</v>
      </c>
      <c r="F91" s="221" t="e">
        <f t="shared" si="1"/>
        <v>#DIV/0!</v>
      </c>
      <c r="G91" s="221" t="e">
        <f t="shared" si="1"/>
        <v>#DIV/0!</v>
      </c>
      <c r="H91" s="221" t="e">
        <f t="shared" si="1"/>
        <v>#DIV/0!</v>
      </c>
      <c r="I91" s="221" t="e">
        <f t="shared" si="1"/>
        <v>#DIV/0!</v>
      </c>
    </row>
    <row r="92" spans="1:9" ht="15" customHeight="1">
      <c r="A92" s="16"/>
    </row>
    <row r="93" spans="1:9" ht="15" customHeight="1">
      <c r="A93" s="16"/>
      <c r="B93" s="222" t="s">
        <v>348</v>
      </c>
      <c r="C93" s="222" t="s">
        <v>349</v>
      </c>
      <c r="D93" s="219" t="s">
        <v>343</v>
      </c>
      <c r="E93" s="219" t="s">
        <v>344</v>
      </c>
      <c r="F93" s="219" t="s">
        <v>345</v>
      </c>
      <c r="G93" s="219" t="s">
        <v>346</v>
      </c>
      <c r="H93" s="219" t="s">
        <v>92</v>
      </c>
      <c r="I93" s="219" t="s">
        <v>305</v>
      </c>
    </row>
    <row r="94" spans="1:9" ht="15" customHeight="1">
      <c r="A94" s="16"/>
      <c r="B94" s="215" t="str">
        <f>Inventory!$B8</f>
        <v>Land:</v>
      </c>
      <c r="C94" s="216"/>
      <c r="D94" s="216"/>
      <c r="E94" s="216"/>
      <c r="F94" s="216"/>
      <c r="G94" s="216"/>
      <c r="H94" s="216"/>
      <c r="I94" s="216"/>
    </row>
    <row r="95" spans="1:9" ht="15" customHeight="1">
      <c r="A95" s="16"/>
      <c r="B95" s="216" t="str">
        <f>Inventory!$B9</f>
        <v>Land improvements at landfill</v>
      </c>
      <c r="C95" s="216">
        <f>IF(Inventory!F9=0,0,Inventory!E9/Inventory!F9)</f>
        <v>0</v>
      </c>
      <c r="D95" s="216"/>
      <c r="E95" s="216"/>
      <c r="F95" s="216"/>
      <c r="G95" s="216"/>
      <c r="H95" s="216"/>
      <c r="I95" s="216">
        <f>C95</f>
        <v>0</v>
      </c>
    </row>
    <row r="96" spans="1:9" ht="15" customHeight="1">
      <c r="A96" s="16"/>
      <c r="B96" s="216" t="str">
        <f>Inventory!$B10</f>
        <v>Buildings:</v>
      </c>
      <c r="C96" s="216"/>
      <c r="D96" s="216"/>
      <c r="E96" s="216"/>
      <c r="F96" s="216"/>
      <c r="G96" s="216"/>
      <c r="H96" s="216"/>
      <c r="I96" s="216"/>
    </row>
    <row r="97" spans="1:9" ht="15" customHeight="1">
      <c r="A97" s="16"/>
      <c r="B97" s="216" t="str">
        <f>Inventory!$B11</f>
        <v>Central office</v>
      </c>
      <c r="C97" s="216">
        <f>IF(Inventory!F11=0,0,Inventory!E11/Inventory!F11)</f>
        <v>0</v>
      </c>
      <c r="D97" s="216" t="e">
        <f t="shared" ref="D97:I97" si="2">$C$97*D36/100</f>
        <v>#DIV/0!</v>
      </c>
      <c r="E97" s="216" t="e">
        <f t="shared" si="2"/>
        <v>#DIV/0!</v>
      </c>
      <c r="F97" s="216" t="e">
        <f t="shared" si="2"/>
        <v>#DIV/0!</v>
      </c>
      <c r="G97" s="216" t="e">
        <f t="shared" si="2"/>
        <v>#DIV/0!</v>
      </c>
      <c r="H97" s="216" t="e">
        <f t="shared" si="2"/>
        <v>#DIV/0!</v>
      </c>
      <c r="I97" s="216" t="e">
        <f t="shared" si="2"/>
        <v>#DIV/0!</v>
      </c>
    </row>
    <row r="98" spans="1:9" ht="15" customHeight="1">
      <c r="A98" s="16"/>
      <c r="B98" s="216" t="str">
        <f>Inventory!$B12</f>
        <v>Other offices</v>
      </c>
      <c r="C98" s="216">
        <f>IF(Inventory!F12=0,0,Inventory!E12/Inventory!F12)</f>
        <v>0</v>
      </c>
      <c r="D98" s="216" t="e">
        <f t="shared" ref="D98:I98" si="3">$C$98*D36/100</f>
        <v>#DIV/0!</v>
      </c>
      <c r="E98" s="216" t="e">
        <f t="shared" si="3"/>
        <v>#DIV/0!</v>
      </c>
      <c r="F98" s="216" t="e">
        <f t="shared" si="3"/>
        <v>#DIV/0!</v>
      </c>
      <c r="G98" s="216" t="e">
        <f t="shared" si="3"/>
        <v>#DIV/0!</v>
      </c>
      <c r="H98" s="216" t="e">
        <f t="shared" si="3"/>
        <v>#DIV/0!</v>
      </c>
      <c r="I98" s="216" t="e">
        <f t="shared" si="3"/>
        <v>#DIV/0!</v>
      </c>
    </row>
    <row r="99" spans="1:9" ht="15" customHeight="1">
      <c r="A99" s="16"/>
      <c r="B99" s="216" t="str">
        <f>Inventory!$B13</f>
        <v>Garage</v>
      </c>
      <c r="C99" s="216">
        <f>IF(Inventory!F13=0,0,Inventory!E13/Inventory!F13)</f>
        <v>0</v>
      </c>
      <c r="D99" s="216" t="e">
        <f t="shared" ref="D99:I99" si="4">$C$99*D36/100</f>
        <v>#DIV/0!</v>
      </c>
      <c r="E99" s="216" t="e">
        <f t="shared" si="4"/>
        <v>#DIV/0!</v>
      </c>
      <c r="F99" s="216" t="e">
        <f t="shared" si="4"/>
        <v>#DIV/0!</v>
      </c>
      <c r="G99" s="216" t="e">
        <f t="shared" si="4"/>
        <v>#DIV/0!</v>
      </c>
      <c r="H99" s="216" t="e">
        <f t="shared" si="4"/>
        <v>#DIV/0!</v>
      </c>
      <c r="I99" s="216" t="e">
        <f t="shared" si="4"/>
        <v>#DIV/0!</v>
      </c>
    </row>
    <row r="100" spans="1:9" ht="15" customHeight="1">
      <c r="A100" s="16"/>
      <c r="B100" s="216" t="str">
        <f>Inventory!$B14</f>
        <v>Other building 1</v>
      </c>
      <c r="C100" s="216">
        <f>IF(Inventory!F14=0,0,Inventory!E14/Inventory!F14)</f>
        <v>0</v>
      </c>
      <c r="D100" s="216" t="e">
        <f t="shared" ref="D100:I100" si="5">$C$100*D36/100</f>
        <v>#DIV/0!</v>
      </c>
      <c r="E100" s="216" t="e">
        <f t="shared" si="5"/>
        <v>#DIV/0!</v>
      </c>
      <c r="F100" s="216" t="e">
        <f t="shared" si="5"/>
        <v>#DIV/0!</v>
      </c>
      <c r="G100" s="216" t="e">
        <f t="shared" si="5"/>
        <v>#DIV/0!</v>
      </c>
      <c r="H100" s="216" t="e">
        <f t="shared" si="5"/>
        <v>#DIV/0!</v>
      </c>
      <c r="I100" s="216" t="e">
        <f t="shared" si="5"/>
        <v>#DIV/0!</v>
      </c>
    </row>
    <row r="101" spans="1:9" ht="15" customHeight="1">
      <c r="A101" s="16"/>
      <c r="B101" s="216" t="str">
        <f>Inventory!$B15</f>
        <v>Other building 2</v>
      </c>
      <c r="C101" s="216">
        <f>IF(Inventory!F15=0,0,Inventory!E15/Inventory!F15)</f>
        <v>0</v>
      </c>
      <c r="D101" s="216" t="e">
        <f t="shared" ref="D101:I101" si="6">$C$101*D36/100</f>
        <v>#DIV/0!</v>
      </c>
      <c r="E101" s="216" t="e">
        <f t="shared" si="6"/>
        <v>#DIV/0!</v>
      </c>
      <c r="F101" s="216" t="e">
        <f t="shared" si="6"/>
        <v>#DIV/0!</v>
      </c>
      <c r="G101" s="216" t="e">
        <f t="shared" si="6"/>
        <v>#DIV/0!</v>
      </c>
      <c r="H101" s="216" t="e">
        <f t="shared" si="6"/>
        <v>#DIV/0!</v>
      </c>
      <c r="I101" s="216" t="e">
        <f t="shared" si="6"/>
        <v>#DIV/0!</v>
      </c>
    </row>
    <row r="102" spans="1:9" ht="15" customHeight="1">
      <c r="A102" s="16"/>
      <c r="B102" s="216" t="str">
        <f>Inventory!$B16</f>
        <v>Other building 3</v>
      </c>
      <c r="C102" s="216">
        <f>IF(Inventory!F16=0,0,Inventory!E16/Inventory!F16)</f>
        <v>0</v>
      </c>
      <c r="D102" s="216" t="e">
        <f t="shared" ref="D102:I102" si="7">$C$102*D36/100</f>
        <v>#DIV/0!</v>
      </c>
      <c r="E102" s="216" t="e">
        <f t="shared" si="7"/>
        <v>#DIV/0!</v>
      </c>
      <c r="F102" s="216" t="e">
        <f t="shared" si="7"/>
        <v>#DIV/0!</v>
      </c>
      <c r="G102" s="216" t="e">
        <f t="shared" si="7"/>
        <v>#DIV/0!</v>
      </c>
      <c r="H102" s="216" t="e">
        <f t="shared" si="7"/>
        <v>#DIV/0!</v>
      </c>
      <c r="I102" s="216" t="e">
        <f t="shared" si="7"/>
        <v>#DIV/0!</v>
      </c>
    </row>
    <row r="103" spans="1:9" ht="15" customHeight="1">
      <c r="A103" s="16"/>
      <c r="B103" s="216" t="str">
        <f>Inventory!$B17</f>
        <v>Industrial platform at transfer station</v>
      </c>
      <c r="C103" s="216">
        <f>IF(Inventory!F17=0,0,Inventory!E17/Inventory!F17)</f>
        <v>0</v>
      </c>
      <c r="D103" s="216"/>
      <c r="E103" s="216"/>
      <c r="F103" s="216">
        <f>$C$103</f>
        <v>0</v>
      </c>
      <c r="G103" s="216"/>
      <c r="H103" s="216"/>
      <c r="I103" s="216"/>
    </row>
    <row r="104" spans="1:9" ht="15" customHeight="1">
      <c r="A104" s="16"/>
      <c r="B104" s="216" t="str">
        <f>Inventory!$B18</f>
        <v>Industrial platform at treatment station</v>
      </c>
      <c r="C104" s="216">
        <f>IF(Inventory!F18=0,0,Inventory!E18/Inventory!F18)</f>
        <v>0</v>
      </c>
      <c r="D104" s="216"/>
      <c r="E104" s="216"/>
      <c r="F104" s="216"/>
      <c r="G104" s="216"/>
      <c r="H104" s="216">
        <f>C104</f>
        <v>0</v>
      </c>
      <c r="I104" s="216"/>
    </row>
    <row r="105" spans="1:9" ht="15" customHeight="1">
      <c r="A105" s="16"/>
      <c r="B105" s="216" t="str">
        <f>Inventory!$B19</f>
        <v>Warehouse</v>
      </c>
      <c r="C105" s="216">
        <f>IF(Inventory!F19=0,0,Inventory!E19/Inventory!F19)</f>
        <v>0</v>
      </c>
      <c r="D105" s="216" t="e">
        <f t="shared" ref="D105:I105" si="8">$C$105*D36/100</f>
        <v>#DIV/0!</v>
      </c>
      <c r="E105" s="216" t="e">
        <f t="shared" si="8"/>
        <v>#DIV/0!</v>
      </c>
      <c r="F105" s="216" t="e">
        <f t="shared" si="8"/>
        <v>#DIV/0!</v>
      </c>
      <c r="G105" s="216" t="e">
        <f t="shared" si="8"/>
        <v>#DIV/0!</v>
      </c>
      <c r="H105" s="216" t="e">
        <f t="shared" si="8"/>
        <v>#DIV/0!</v>
      </c>
      <c r="I105" s="216" t="e">
        <f t="shared" si="8"/>
        <v>#DIV/0!</v>
      </c>
    </row>
    <row r="106" spans="1:9" ht="15" customHeight="1">
      <c r="A106" s="16"/>
      <c r="B106" s="216" t="str">
        <f>Inventory!$B20</f>
        <v>Other (please specify)</v>
      </c>
      <c r="C106" s="216">
        <f>IF(Inventory!F20=0,0,Inventory!E20/Inventory!F20)</f>
        <v>0</v>
      </c>
      <c r="D106" s="216" t="e">
        <f t="shared" ref="D106:I106" si="9">$C$106*D36/100</f>
        <v>#DIV/0!</v>
      </c>
      <c r="E106" s="216" t="e">
        <f t="shared" si="9"/>
        <v>#DIV/0!</v>
      </c>
      <c r="F106" s="216" t="e">
        <f t="shared" si="9"/>
        <v>#DIV/0!</v>
      </c>
      <c r="G106" s="216" t="e">
        <f t="shared" si="9"/>
        <v>#DIV/0!</v>
      </c>
      <c r="H106" s="216" t="e">
        <f t="shared" si="9"/>
        <v>#DIV/0!</v>
      </c>
      <c r="I106" s="216" t="e">
        <f t="shared" si="9"/>
        <v>#DIV/0!</v>
      </c>
    </row>
    <row r="107" spans="1:9" ht="15" customHeight="1">
      <c r="A107" s="16"/>
      <c r="B107" s="216" t="str">
        <f>Inventory!$B21</f>
        <v>landfill</v>
      </c>
      <c r="C107" s="216">
        <f>IF(Inventory!F21=0,0,Inventory!E21/Inventory!F21)</f>
        <v>0</v>
      </c>
      <c r="D107" s="216" t="e">
        <f t="shared" ref="D107:I107" si="10">$C$106*D36/100</f>
        <v>#DIV/0!</v>
      </c>
      <c r="E107" s="216" t="e">
        <f t="shared" si="10"/>
        <v>#DIV/0!</v>
      </c>
      <c r="F107" s="216" t="e">
        <f t="shared" si="10"/>
        <v>#DIV/0!</v>
      </c>
      <c r="G107" s="216" t="e">
        <f t="shared" si="10"/>
        <v>#DIV/0!</v>
      </c>
      <c r="H107" s="216" t="e">
        <f t="shared" si="10"/>
        <v>#DIV/0!</v>
      </c>
      <c r="I107" s="216" t="e">
        <f t="shared" si="10"/>
        <v>#DIV/0!</v>
      </c>
    </row>
    <row r="108" spans="1:9" s="2" customFormat="1" ht="15" customHeight="1">
      <c r="B108" s="221"/>
      <c r="C108" s="221">
        <f>SUM(C94:C107)</f>
        <v>0</v>
      </c>
      <c r="D108" s="221" t="e">
        <f t="shared" ref="D108:I108" si="11">SUM(D97:D107)</f>
        <v>#DIV/0!</v>
      </c>
      <c r="E108" s="221" t="e">
        <f t="shared" si="11"/>
        <v>#DIV/0!</v>
      </c>
      <c r="F108" s="221" t="e">
        <f t="shared" si="11"/>
        <v>#DIV/0!</v>
      </c>
      <c r="G108" s="221" t="e">
        <f t="shared" si="11"/>
        <v>#DIV/0!</v>
      </c>
      <c r="H108" s="221" t="e">
        <f t="shared" si="11"/>
        <v>#DIV/0!</v>
      </c>
      <c r="I108" s="221" t="e">
        <f t="shared" si="11"/>
        <v>#DIV/0!</v>
      </c>
    </row>
    <row r="109" spans="1:9" ht="15" customHeight="1">
      <c r="A109" s="16"/>
      <c r="C109" s="14"/>
      <c r="D109" s="14"/>
      <c r="E109" s="14"/>
      <c r="F109" s="14"/>
    </row>
    <row r="110" spans="1:9" s="21" customFormat="1" ht="24.75" customHeight="1">
      <c r="A110" s="18">
        <v>1</v>
      </c>
      <c r="B110" s="19" t="s">
        <v>233</v>
      </c>
      <c r="C110" s="20"/>
      <c r="D110" s="20"/>
      <c r="E110" s="20"/>
      <c r="F110" s="20"/>
      <c r="G110" s="20"/>
      <c r="H110" s="20"/>
    </row>
    <row r="111" spans="1:9" s="21" customFormat="1" ht="24.75" customHeight="1">
      <c r="A111" s="22"/>
      <c r="B111" s="22"/>
      <c r="C111" s="22"/>
      <c r="D111" s="22"/>
      <c r="E111" s="22"/>
      <c r="F111" s="22"/>
      <c r="G111" s="22"/>
      <c r="H111" s="22"/>
    </row>
    <row r="112" spans="1:9" s="5" customFormat="1" ht="15" customHeight="1">
      <c r="A112" s="23" t="s">
        <v>23</v>
      </c>
      <c r="B112" s="7" t="s">
        <v>343</v>
      </c>
      <c r="C112" s="7"/>
      <c r="D112" s="7"/>
      <c r="E112" s="7"/>
      <c r="F112" s="2"/>
      <c r="G112" s="2"/>
      <c r="H112" s="2"/>
    </row>
    <row r="113" spans="1:8" s="21" customFormat="1" ht="24.75" customHeight="1">
      <c r="A113" s="24" t="s">
        <v>350</v>
      </c>
      <c r="B113" s="25" t="s">
        <v>351</v>
      </c>
      <c r="C113" s="26" t="s">
        <v>352</v>
      </c>
      <c r="D113" s="27" t="str">
        <f>Input!D127</f>
        <v>Average full salary cost per month per employee</v>
      </c>
      <c r="E113" s="25" t="s">
        <v>353</v>
      </c>
      <c r="F113" s="22"/>
      <c r="G113" s="22"/>
      <c r="H113" s="22"/>
    </row>
    <row r="114" spans="1:8" ht="15" customHeight="1">
      <c r="B114" s="14" t="s">
        <v>354</v>
      </c>
    </row>
    <row r="115" spans="1:8" ht="15" customHeight="1">
      <c r="B115" s="28" t="str">
        <f>Input!B128</f>
        <v>Manual street sweepers</v>
      </c>
      <c r="C115" s="3">
        <f>Input!C128*Input!E128%</f>
        <v>0</v>
      </c>
      <c r="D115" s="3">
        <f>Input!D128</f>
        <v>0</v>
      </c>
      <c r="E115" s="3">
        <f t="shared" ref="E115:E122" si="12">C115*D115*12</f>
        <v>0</v>
      </c>
    </row>
    <row r="116" spans="1:8" ht="15" customHeight="1">
      <c r="B116" s="28" t="str">
        <f>Input!B129</f>
        <v>Waste collector at truck</v>
      </c>
      <c r="C116" s="3">
        <f>Input!C129*Input!E129%</f>
        <v>0</v>
      </c>
      <c r="D116" s="3">
        <f>Input!D129</f>
        <v>0</v>
      </c>
      <c r="E116" s="3">
        <f t="shared" si="12"/>
        <v>0</v>
      </c>
    </row>
    <row r="117" spans="1:8" ht="15" customHeight="1">
      <c r="B117" s="28" t="str">
        <f>Input!B130</f>
        <v>Drivers (including trucks, sweeping equipment)</v>
      </c>
      <c r="C117" s="3">
        <f>Input!C130*Input!E130%</f>
        <v>0</v>
      </c>
      <c r="D117" s="3">
        <f>Input!D130</f>
        <v>0</v>
      </c>
      <c r="E117" s="3">
        <f t="shared" si="12"/>
        <v>0</v>
      </c>
    </row>
    <row r="118" spans="1:8" ht="15" customHeight="1">
      <c r="B118" s="28" t="str">
        <f>Input!B131</f>
        <v>Supervisor</v>
      </c>
      <c r="C118" s="3">
        <f>Input!C131*Input!E131%</f>
        <v>0</v>
      </c>
      <c r="D118" s="3">
        <f>Input!D131</f>
        <v>0</v>
      </c>
      <c r="E118" s="3">
        <f t="shared" si="12"/>
        <v>0</v>
      </c>
    </row>
    <row r="119" spans="1:8" ht="15" customHeight="1">
      <c r="B119" s="28" t="str">
        <f>Input!B132</f>
        <v>Other (specify):</v>
      </c>
      <c r="C119" s="3">
        <f>Input!C132*Input!E132%</f>
        <v>0</v>
      </c>
      <c r="D119" s="3">
        <f>Input!D132</f>
        <v>0</v>
      </c>
      <c r="E119" s="3">
        <f t="shared" si="12"/>
        <v>0</v>
      </c>
    </row>
    <row r="120" spans="1:8" ht="15" customHeight="1">
      <c r="B120" s="28">
        <f>Input!B133</f>
        <v>0</v>
      </c>
      <c r="C120" s="3">
        <f>Input!C133*Input!E133%</f>
        <v>0</v>
      </c>
      <c r="D120" s="3">
        <f>Input!D133</f>
        <v>0</v>
      </c>
      <c r="E120" s="3">
        <f t="shared" si="12"/>
        <v>0</v>
      </c>
    </row>
    <row r="121" spans="1:8" ht="15" customHeight="1">
      <c r="B121" s="28">
        <f>Input!B134</f>
        <v>0</v>
      </c>
      <c r="C121" s="3">
        <f>Input!C134*Input!E134%</f>
        <v>0</v>
      </c>
      <c r="D121" s="3">
        <f>Input!D134</f>
        <v>0</v>
      </c>
      <c r="E121" s="3">
        <f t="shared" si="12"/>
        <v>0</v>
      </c>
    </row>
    <row r="122" spans="1:8" ht="15" customHeight="1">
      <c r="B122" s="28">
        <f>Input!B135</f>
        <v>0</v>
      </c>
      <c r="C122" s="3">
        <f>Input!C135*Input!E135%</f>
        <v>0</v>
      </c>
      <c r="D122" s="3">
        <f>Input!D135</f>
        <v>0</v>
      </c>
      <c r="E122" s="3">
        <f t="shared" si="12"/>
        <v>0</v>
      </c>
    </row>
    <row r="123" spans="1:8" ht="15" customHeight="1">
      <c r="B123" s="17" t="s">
        <v>355</v>
      </c>
      <c r="C123" s="17"/>
      <c r="D123" s="17"/>
      <c r="E123" s="17">
        <f>SUM(E115:E122)</f>
        <v>0</v>
      </c>
      <c r="F123" s="2"/>
      <c r="G123" s="2"/>
      <c r="H123" s="2"/>
    </row>
    <row r="124" spans="1:8" ht="15" customHeight="1">
      <c r="B124" s="14" t="s">
        <v>356</v>
      </c>
      <c r="C124" s="2"/>
      <c r="D124" s="2"/>
      <c r="E124" s="2"/>
      <c r="F124" s="2"/>
      <c r="G124" s="2"/>
      <c r="H124" s="2"/>
    </row>
    <row r="125" spans="1:8" ht="15" customHeight="1">
      <c r="B125" s="29" t="s">
        <v>357</v>
      </c>
      <c r="C125" s="2"/>
      <c r="D125" s="2"/>
      <c r="E125" s="223" t="e">
        <f>E123*100/$C$22</f>
        <v>#DIV/0!</v>
      </c>
      <c r="F125" s="2"/>
      <c r="G125" s="2"/>
      <c r="H125" s="2"/>
    </row>
    <row r="126" spans="1:8" ht="15" customHeight="1">
      <c r="A126" s="30"/>
      <c r="B126" s="31" t="s">
        <v>358</v>
      </c>
      <c r="C126" s="2"/>
      <c r="D126" s="2"/>
      <c r="E126" s="224" t="e">
        <f>$E$125*Input!$D156/100*12</f>
        <v>#DIV/0!</v>
      </c>
      <c r="F126" s="2"/>
      <c r="G126" s="2"/>
      <c r="H126" s="2"/>
    </row>
    <row r="127" spans="1:8" ht="15" customHeight="1">
      <c r="A127" s="30"/>
      <c r="B127" s="31" t="s">
        <v>359</v>
      </c>
      <c r="C127" s="2"/>
      <c r="D127" s="2"/>
      <c r="E127" s="224" t="e">
        <f>$E$125*Input!$D157/100*12</f>
        <v>#DIV/0!</v>
      </c>
      <c r="F127" s="2"/>
      <c r="G127" s="2"/>
      <c r="H127" s="2"/>
    </row>
    <row r="128" spans="1:8" ht="15" customHeight="1">
      <c r="A128" s="30"/>
      <c r="B128" s="31" t="s">
        <v>360</v>
      </c>
      <c r="C128" s="2"/>
      <c r="D128" s="2"/>
      <c r="E128" s="224" t="e">
        <f>$E$125*Input!$D158/100*12</f>
        <v>#DIV/0!</v>
      </c>
      <c r="F128" s="2"/>
      <c r="G128" s="2"/>
      <c r="H128" s="2"/>
    </row>
    <row r="129" spans="1:8" ht="15" customHeight="1">
      <c r="A129" s="30"/>
      <c r="B129" s="31" t="s">
        <v>361</v>
      </c>
      <c r="C129" s="2"/>
      <c r="D129" s="2"/>
      <c r="E129" s="224" t="e">
        <f>$E$125*Input!$D159/100*12</f>
        <v>#DIV/0!</v>
      </c>
      <c r="F129" s="2"/>
      <c r="G129" s="2"/>
      <c r="H129" s="2"/>
    </row>
    <row r="130" spans="1:8" ht="15" customHeight="1">
      <c r="A130" s="30"/>
      <c r="B130" s="31">
        <f>Input!B160</f>
        <v>0</v>
      </c>
      <c r="C130" s="2"/>
      <c r="D130" s="2"/>
      <c r="E130" s="224" t="e">
        <f>$E$125*Input!$D160/100*12</f>
        <v>#DIV/0!</v>
      </c>
      <c r="F130" s="2"/>
      <c r="G130" s="2"/>
      <c r="H130" s="2"/>
    </row>
    <row r="131" spans="1:8" ht="15" customHeight="1">
      <c r="A131" s="30"/>
      <c r="B131" s="31">
        <f>Input!B161</f>
        <v>0</v>
      </c>
      <c r="C131" s="2"/>
      <c r="D131" s="2"/>
      <c r="E131" s="224" t="e">
        <f>$E$125*Input!$D161/100*12</f>
        <v>#DIV/0!</v>
      </c>
      <c r="F131" s="2"/>
      <c r="G131" s="2"/>
      <c r="H131" s="2"/>
    </row>
    <row r="132" spans="1:8" ht="15" customHeight="1">
      <c r="A132" s="30"/>
      <c r="B132" s="31">
        <f>Input!B162</f>
        <v>0</v>
      </c>
      <c r="C132" s="2"/>
      <c r="D132" s="2"/>
      <c r="E132" s="224" t="e">
        <f>$E$125*Input!$D162/100*12</f>
        <v>#DIV/0!</v>
      </c>
      <c r="F132" s="2"/>
      <c r="G132" s="2"/>
      <c r="H132" s="2"/>
    </row>
    <row r="133" spans="1:8" ht="15" customHeight="1">
      <c r="B133" s="17" t="s">
        <v>362</v>
      </c>
      <c r="C133" s="17"/>
      <c r="D133" s="17"/>
      <c r="E133" s="222" t="e">
        <f>SUM(E126:E127)</f>
        <v>#DIV/0!</v>
      </c>
      <c r="F133" s="2"/>
      <c r="G133" s="2"/>
      <c r="H133" s="2"/>
    </row>
    <row r="134" spans="1:8" ht="15" customHeight="1">
      <c r="B134" s="2"/>
      <c r="C134" s="2"/>
      <c r="D134" s="2"/>
      <c r="E134" s="2"/>
      <c r="F134" s="2"/>
      <c r="G134" s="2"/>
      <c r="H134" s="2"/>
    </row>
    <row r="135" spans="1:8" ht="15" customHeight="1">
      <c r="B135" s="17" t="s">
        <v>363</v>
      </c>
      <c r="C135" s="17"/>
      <c r="D135" s="17"/>
      <c r="E135" s="32" t="e">
        <f>E123+E133</f>
        <v>#DIV/0!</v>
      </c>
      <c r="F135" s="2"/>
      <c r="G135" s="2"/>
      <c r="H135" s="2"/>
    </row>
    <row r="136" spans="1:8" ht="15" customHeight="1">
      <c r="B136" s="2"/>
      <c r="C136" s="2"/>
      <c r="D136" s="2"/>
      <c r="E136" s="2"/>
      <c r="F136" s="2"/>
      <c r="G136" s="2"/>
      <c r="H136" s="2"/>
    </row>
    <row r="137" spans="1:8" ht="25.5" customHeight="1">
      <c r="A137" s="33" t="s">
        <v>364</v>
      </c>
      <c r="B137" s="15" t="s">
        <v>365</v>
      </c>
      <c r="C137" s="34" t="s">
        <v>366</v>
      </c>
      <c r="D137" s="34" t="s">
        <v>367</v>
      </c>
      <c r="E137" s="34" t="s">
        <v>368</v>
      </c>
      <c r="F137" s="35" t="s">
        <v>349</v>
      </c>
      <c r="G137" s="35" t="s">
        <v>369</v>
      </c>
    </row>
    <row r="138" spans="1:8" ht="15" customHeight="1">
      <c r="A138" s="30">
        <f>Inventory!A28</f>
        <v>0</v>
      </c>
      <c r="B138" s="36">
        <f>Inventory!B28</f>
        <v>0</v>
      </c>
      <c r="C138" s="3">
        <f>G202*Inventory!M28/100*Inventory!N28*Inventory!C28*Inventory!H28/100</f>
        <v>0</v>
      </c>
      <c r="D138" s="3">
        <f>Inventory!O28*Inventory!C28*Inventory!H28/100</f>
        <v>0</v>
      </c>
      <c r="E138" s="3">
        <f>Inventory!P28*Inventory!C28*Inventory!H28/100</f>
        <v>0</v>
      </c>
      <c r="F138" s="3">
        <f>IF(Inventory!E28=0,0,Inventory!G28/Inventory!E28*Inventory!C28*Inventory!H28/100)</f>
        <v>0</v>
      </c>
      <c r="G138" s="3" t="b">
        <f>IF(Inventory!L28="diesel",Input!$D$49,IF(Inventory!L28="petrol",Input!$D$50,IF(Inventory!L28="diesel oil",Input!$D$51,IF(Inventory!L28="gas",Input!$D$52,IF(Inventory!L28="electricity",Input!$D$53)))))</f>
        <v>0</v>
      </c>
      <c r="H138" s="2"/>
    </row>
    <row r="139" spans="1:8" ht="15" customHeight="1">
      <c r="A139" s="30">
        <f>Inventory!A29</f>
        <v>0</v>
      </c>
      <c r="B139" s="36">
        <f>Inventory!B29</f>
        <v>0</v>
      </c>
      <c r="C139" s="3">
        <f>G203*Inventory!M29/100*Inventory!N29*Inventory!C29*Inventory!H29/100</f>
        <v>0</v>
      </c>
      <c r="D139" s="3">
        <f>Inventory!O29*Inventory!C29*Inventory!H29/100</f>
        <v>0</v>
      </c>
      <c r="E139" s="3">
        <f>Inventory!P29*Inventory!C29*Inventory!H29/100</f>
        <v>0</v>
      </c>
      <c r="F139" s="3">
        <f>IF(Inventory!E29=0,0,Inventory!G29/Inventory!E29*Inventory!C29*Inventory!H29/100)</f>
        <v>0</v>
      </c>
      <c r="G139" s="3" t="b">
        <f>IF(Inventory!L29="diesel",Input!$D$49,IF(Inventory!L29="petrol",Input!$D$50,IF(Inventory!L29="diesel oil",Input!$D$51,IF(Inventory!L29="gas",Input!$D$52,IF(Inventory!L29="electricity",Input!$D$53)))))</f>
        <v>0</v>
      </c>
      <c r="H139" s="2"/>
    </row>
    <row r="140" spans="1:8" ht="15" customHeight="1">
      <c r="A140" s="30">
        <f>Inventory!A30</f>
        <v>0</v>
      </c>
      <c r="B140" s="36">
        <f>Inventory!B30</f>
        <v>0</v>
      </c>
      <c r="C140" s="3">
        <f>G204*Inventory!M30/100*Inventory!N30*Inventory!C30*Inventory!H30/100</f>
        <v>0</v>
      </c>
      <c r="D140" s="3">
        <f>Inventory!O30*Inventory!C30*Inventory!H30/100</f>
        <v>0</v>
      </c>
      <c r="E140" s="3">
        <f>Inventory!P30*Inventory!C30*Inventory!H30/100</f>
        <v>0</v>
      </c>
      <c r="F140" s="3">
        <f>IF(Inventory!E30=0,0,Inventory!G30/Inventory!E30*Inventory!C30*Inventory!H30/100)</f>
        <v>0</v>
      </c>
      <c r="G140" s="3" t="b">
        <f>IF(Inventory!L30="diesel",Input!$D$49,IF(Inventory!L30="petrol",Input!$D$50,IF(Inventory!L30="diesel oil",Input!$D$51,IF(Inventory!L30="gas",Input!$D$52,IF(Inventory!L30="electricity",Input!$D$53)))))</f>
        <v>0</v>
      </c>
      <c r="H140" s="2"/>
    </row>
    <row r="141" spans="1:8" ht="15" customHeight="1">
      <c r="A141" s="30">
        <f>Inventory!A31</f>
        <v>0</v>
      </c>
      <c r="B141" s="36">
        <f>Inventory!B31</f>
        <v>0</v>
      </c>
      <c r="C141" s="3">
        <f>G205*Inventory!M31/100*Inventory!N31*Inventory!C31*Inventory!H31/100</f>
        <v>0</v>
      </c>
      <c r="D141" s="3">
        <f>Inventory!O31*Inventory!C31*Inventory!H31/100</f>
        <v>0</v>
      </c>
      <c r="E141" s="3">
        <f>Inventory!P31*Inventory!C31*Inventory!H31/100</f>
        <v>0</v>
      </c>
      <c r="F141" s="3">
        <f>IF(Inventory!E31=0,0,Inventory!G31/Inventory!E31*Inventory!C31*Inventory!H31/100)</f>
        <v>0</v>
      </c>
      <c r="G141" s="3" t="b">
        <f>IF(Inventory!L31="diesel",Input!$D$49,IF(Inventory!L31="petrol",Input!$D$50,IF(Inventory!L31="diesel oil",Input!$D$51,IF(Inventory!L31="gas",Input!$D$52,IF(Inventory!L31="electricity",Input!$D$53)))))</f>
        <v>0</v>
      </c>
      <c r="H141" s="2"/>
    </row>
    <row r="142" spans="1:8" ht="15" customHeight="1">
      <c r="A142" s="30">
        <f>Inventory!A32</f>
        <v>0</v>
      </c>
      <c r="B142" s="36">
        <f>Inventory!B32</f>
        <v>0</v>
      </c>
      <c r="C142" s="3">
        <f>G206*Inventory!M32/100*Inventory!N32*Inventory!C32*Inventory!H32/100</f>
        <v>0</v>
      </c>
      <c r="D142" s="3">
        <f>Inventory!O32*Inventory!C32*Inventory!H32/100</f>
        <v>0</v>
      </c>
      <c r="E142" s="3">
        <f>Inventory!P32*Inventory!C32*Inventory!H32/100</f>
        <v>0</v>
      </c>
      <c r="F142" s="3">
        <f>IF(Inventory!E32=0,0,Inventory!G32/Inventory!E32*Inventory!C32*Inventory!H32/100)</f>
        <v>0</v>
      </c>
      <c r="G142" s="3" t="b">
        <f>IF(Inventory!L32="diesel",Input!$D$49,IF(Inventory!L32="petrol",Input!$D$50,IF(Inventory!L32="diesel oil",Input!$D$51,IF(Inventory!L32="gas",Input!$D$52,IF(Inventory!L32="electricity",Input!$D$53)))))</f>
        <v>0</v>
      </c>
      <c r="H142" s="2"/>
    </row>
    <row r="143" spans="1:8" ht="15" customHeight="1">
      <c r="A143" s="30">
        <f>Inventory!A33</f>
        <v>0</v>
      </c>
      <c r="B143" s="36">
        <f>Inventory!B33</f>
        <v>0</v>
      </c>
      <c r="C143" s="3">
        <f>G207*Inventory!M33/100*Inventory!N33*Inventory!C33*Inventory!H33/100</f>
        <v>0</v>
      </c>
      <c r="D143" s="3">
        <f>Inventory!O33*Inventory!C33*Inventory!H33/100</f>
        <v>0</v>
      </c>
      <c r="E143" s="3">
        <f>Inventory!P33*Inventory!C33*Inventory!H33/100</f>
        <v>0</v>
      </c>
      <c r="F143" s="3">
        <f>IF(Inventory!E33=0,0,Inventory!G33/Inventory!E33*Inventory!C33*Inventory!H33/100)</f>
        <v>0</v>
      </c>
      <c r="G143" s="3" t="b">
        <f>IF(Inventory!L33="diesel",Input!$D$49,IF(Inventory!L33="petrol",Input!$D$50,IF(Inventory!L33="diesel oil",Input!$D$51,IF(Inventory!L33="gas",Input!$D$52,IF(Inventory!L33="electricity",Input!$D$53)))))</f>
        <v>0</v>
      </c>
      <c r="H143" s="2"/>
    </row>
    <row r="144" spans="1:8" ht="15" customHeight="1">
      <c r="A144" s="30">
        <f>Inventory!A34</f>
        <v>0</v>
      </c>
      <c r="B144" s="36">
        <f>Inventory!B34</f>
        <v>0</v>
      </c>
      <c r="C144" s="3">
        <f>G208*Inventory!M34/100*Inventory!N34*Inventory!C34*Inventory!H34/100</f>
        <v>0</v>
      </c>
      <c r="D144" s="3">
        <f>Inventory!O34*Inventory!C34*Inventory!H34/100</f>
        <v>0</v>
      </c>
      <c r="E144" s="3">
        <f>Inventory!P34*Inventory!C34*Inventory!H34/100</f>
        <v>0</v>
      </c>
      <c r="F144" s="3">
        <f>IF(Inventory!E34=0,0,Inventory!G34/Inventory!E34*Inventory!C34*Inventory!H34/100)</f>
        <v>0</v>
      </c>
      <c r="G144" s="3" t="b">
        <f>IF(Inventory!L34="diesel",Input!$D$49,IF(Inventory!L34="petrol",Input!$D$50,IF(Inventory!L34="diesel oil",Input!$D$51,IF(Inventory!L34="gas",Input!$D$52,IF(Inventory!L34="electricity",Input!$D$53)))))</f>
        <v>0</v>
      </c>
      <c r="H144" s="2"/>
    </row>
    <row r="145" spans="1:8" ht="15" customHeight="1">
      <c r="A145" s="30">
        <f>Inventory!A35</f>
        <v>0</v>
      </c>
      <c r="B145" s="36">
        <f>Inventory!B35</f>
        <v>0</v>
      </c>
      <c r="C145" s="3">
        <f>G209*Inventory!M35/100*Inventory!N35*Inventory!C35*Inventory!H35/100</f>
        <v>0</v>
      </c>
      <c r="D145" s="3">
        <f>Inventory!O35*Inventory!C35*Inventory!H35/100</f>
        <v>0</v>
      </c>
      <c r="E145" s="3">
        <f>Inventory!P35*Inventory!C35*Inventory!H35/100</f>
        <v>0</v>
      </c>
      <c r="F145" s="3">
        <f>IF(Inventory!E35=0,0,Inventory!G35/Inventory!E35*Inventory!C35*Inventory!H35/100)</f>
        <v>0</v>
      </c>
      <c r="G145" s="3" t="b">
        <f>IF(Inventory!L35="diesel",Input!$D$49,IF(Inventory!L35="petrol",Input!$D$50,IF(Inventory!L35="diesel oil",Input!$D$51,IF(Inventory!L35="gas",Input!$D$52,IF(Inventory!L35="electricity",Input!$D$53)))))</f>
        <v>0</v>
      </c>
      <c r="H145" s="2"/>
    </row>
    <row r="146" spans="1:8" ht="15" customHeight="1">
      <c r="A146" s="30">
        <f>Inventory!A36</f>
        <v>0</v>
      </c>
      <c r="B146" s="36">
        <f>Inventory!B36</f>
        <v>0</v>
      </c>
      <c r="C146" s="3">
        <f>G210*Inventory!M36/100*Inventory!N36*Inventory!C36*Inventory!H36/100</f>
        <v>0</v>
      </c>
      <c r="D146" s="3">
        <f>Inventory!O36*Inventory!C36*Inventory!H36/100</f>
        <v>0</v>
      </c>
      <c r="E146" s="3">
        <f>Inventory!P36*Inventory!C36*Inventory!H36/100</f>
        <v>0</v>
      </c>
      <c r="F146" s="3">
        <f>IF(Inventory!E36=0,0,Inventory!G36/Inventory!E36*Inventory!C36*Inventory!H36/100)</f>
        <v>0</v>
      </c>
      <c r="G146" s="3" t="b">
        <f>IF(Inventory!L36="diesel",Input!$D$49,IF(Inventory!L36="petrol",Input!$D$50,IF(Inventory!L36="diesel oil",Input!$D$51,IF(Inventory!L36="gas",Input!$D$52,IF(Inventory!L36="electricity",Input!$D$53)))))</f>
        <v>0</v>
      </c>
      <c r="H146" s="2"/>
    </row>
    <row r="147" spans="1:8" ht="15" customHeight="1">
      <c r="A147" s="30">
        <f>Inventory!A37</f>
        <v>0</v>
      </c>
      <c r="B147" s="36">
        <f>Inventory!B37</f>
        <v>0</v>
      </c>
      <c r="C147" s="3">
        <f>G211*Inventory!M37/100*Inventory!N37*Inventory!C37*Inventory!H37/100</f>
        <v>0</v>
      </c>
      <c r="D147" s="3">
        <f>Inventory!O37*Inventory!C37*Inventory!H37/100</f>
        <v>0</v>
      </c>
      <c r="E147" s="3">
        <f>Inventory!P37*Inventory!C37*Inventory!H37/100</f>
        <v>0</v>
      </c>
      <c r="F147" s="3">
        <f>IF(Inventory!E37=0,0,Inventory!G37/Inventory!E37*Inventory!C37*Inventory!H37/100)</f>
        <v>0</v>
      </c>
      <c r="G147" s="3" t="b">
        <f>IF(Inventory!L37="diesel",Input!$D$49,IF(Inventory!L37="petrol",Input!$D$50,IF(Inventory!L37="diesel oil",Input!$D$51,IF(Inventory!L37="gas",Input!$D$52,IF(Inventory!L37="electricity",Input!$D$53)))))</f>
        <v>0</v>
      </c>
      <c r="H147" s="2"/>
    </row>
    <row r="148" spans="1:8" ht="15" customHeight="1">
      <c r="A148" s="30">
        <f>Inventory!A38</f>
        <v>0</v>
      </c>
      <c r="B148" s="36">
        <f>Inventory!B38</f>
        <v>0</v>
      </c>
      <c r="C148" s="3">
        <f>G212*Inventory!M38/100*Inventory!N38*Inventory!C38*Inventory!H38/100</f>
        <v>0</v>
      </c>
      <c r="D148" s="3">
        <f>Inventory!O38*Inventory!C38*Inventory!H38/100</f>
        <v>0</v>
      </c>
      <c r="E148" s="3">
        <f>Inventory!P38*Inventory!C38*Inventory!H38/100</f>
        <v>0</v>
      </c>
      <c r="F148" s="3">
        <f>IF(Inventory!E38=0,0,Inventory!G38/Inventory!E38*Inventory!C38*Inventory!H38/100)</f>
        <v>0</v>
      </c>
      <c r="G148" s="3" t="b">
        <f>IF(Inventory!L38="diesel",Input!$D$49,IF(Inventory!L38="petrol",Input!$D$50,IF(Inventory!L38="diesel oil",Input!$D$51,IF(Inventory!L38="gas",Input!$D$52,IF(Inventory!L38="electricity",Input!$D$53)))))</f>
        <v>0</v>
      </c>
      <c r="H148" s="2"/>
    </row>
    <row r="149" spans="1:8" ht="15" customHeight="1">
      <c r="A149" s="30">
        <f>Inventory!A39</f>
        <v>0</v>
      </c>
      <c r="B149" s="36">
        <f>Inventory!B39</f>
        <v>0</v>
      </c>
      <c r="C149" s="3">
        <f>G213*Inventory!M39/100*Inventory!N39*Inventory!C39*Inventory!H39/100</f>
        <v>0</v>
      </c>
      <c r="D149" s="3">
        <f>Inventory!O39*Inventory!C39*Inventory!H39/100</f>
        <v>0</v>
      </c>
      <c r="E149" s="3">
        <f>Inventory!P39*Inventory!C39*Inventory!H39/100</f>
        <v>0</v>
      </c>
      <c r="F149" s="3">
        <f>IF(Inventory!E39=0,0,Inventory!G39/Inventory!E39*Inventory!C39*Inventory!H39/100)</f>
        <v>0</v>
      </c>
      <c r="G149" s="3" t="b">
        <f>IF(Inventory!L39="diesel",Input!$D$49,IF(Inventory!L39="petrol",Input!$D$50,IF(Inventory!L39="diesel oil",Input!$D$51,IF(Inventory!L39="gas",Input!$D$52,IF(Inventory!L39="electricity",Input!$D$53)))))</f>
        <v>0</v>
      </c>
      <c r="H149" s="2"/>
    </row>
    <row r="150" spans="1:8" ht="15" customHeight="1">
      <c r="A150" s="30">
        <f>Inventory!A40</f>
        <v>0</v>
      </c>
      <c r="B150" s="36">
        <f>Inventory!B40</f>
        <v>0</v>
      </c>
      <c r="C150" s="3">
        <f>G214*Inventory!M40/100*Inventory!N40*Inventory!C40*Inventory!H40/100</f>
        <v>0</v>
      </c>
      <c r="D150" s="3">
        <f>Inventory!O40*Inventory!C40*Inventory!H40/100</f>
        <v>0</v>
      </c>
      <c r="E150" s="3">
        <f>Inventory!P40*Inventory!C40*Inventory!H40/100</f>
        <v>0</v>
      </c>
      <c r="F150" s="3">
        <f>IF(Inventory!E40=0,0,Inventory!G40/Inventory!E40*Inventory!C40*Inventory!H40/100)</f>
        <v>0</v>
      </c>
      <c r="G150" s="3" t="b">
        <f>IF(Inventory!L40="diesel",Input!$D$49,IF(Inventory!L40="petrol",Input!$D$50,IF(Inventory!L40="diesel oil",Input!$D$51,IF(Inventory!L40="gas",Input!$D$52,IF(Inventory!L40="electricity",Input!$D$53)))))</f>
        <v>0</v>
      </c>
      <c r="H150" s="2"/>
    </row>
    <row r="151" spans="1:8" ht="15" customHeight="1">
      <c r="A151" s="30">
        <f>Inventory!A41</f>
        <v>0</v>
      </c>
      <c r="B151" s="36">
        <f>Inventory!B41</f>
        <v>0</v>
      </c>
      <c r="C151" s="3">
        <f>G215*Inventory!M41/100*Inventory!N41*Inventory!C41*Inventory!H41/100</f>
        <v>0</v>
      </c>
      <c r="D151" s="3">
        <f>Inventory!O41*Inventory!C41*Inventory!H41/100</f>
        <v>0</v>
      </c>
      <c r="E151" s="3">
        <f>Inventory!P41*Inventory!C41*Inventory!H41/100</f>
        <v>0</v>
      </c>
      <c r="F151" s="3">
        <f>IF(Inventory!E41=0,0,Inventory!G41/Inventory!E41*Inventory!C41*Inventory!H41/100)</f>
        <v>0</v>
      </c>
      <c r="G151" s="3" t="b">
        <f>IF(Inventory!L41="diesel",Input!$D$49,IF(Inventory!L41="petrol",Input!$D$50,IF(Inventory!L41="diesel oil",Input!$D$51,IF(Inventory!L41="gas",Input!$D$52,IF(Inventory!L41="electricity",Input!$D$53)))))</f>
        <v>0</v>
      </c>
      <c r="H151" s="2"/>
    </row>
    <row r="152" spans="1:8" ht="15" customHeight="1">
      <c r="A152" s="30">
        <f>Inventory!A42</f>
        <v>0</v>
      </c>
      <c r="B152" s="36">
        <f>Inventory!B42</f>
        <v>0</v>
      </c>
      <c r="C152" s="3">
        <f>G216*Inventory!M42/100*Inventory!N42*Inventory!C42*Inventory!H42/100</f>
        <v>0</v>
      </c>
      <c r="D152" s="3">
        <f>Inventory!O42*Inventory!C42*Inventory!H42/100</f>
        <v>0</v>
      </c>
      <c r="E152" s="3">
        <f>Inventory!P42*Inventory!C42*Inventory!H42/100</f>
        <v>0</v>
      </c>
      <c r="F152" s="3">
        <f>IF(Inventory!E42=0,0,Inventory!G42/Inventory!E42*Inventory!C42*Inventory!H42/100)</f>
        <v>0</v>
      </c>
      <c r="G152" s="3" t="b">
        <f>IF(Inventory!L42="diesel",Input!$D$49,IF(Inventory!L42="petrol",Input!$D$50,IF(Inventory!L42="diesel oil",Input!$D$51,IF(Inventory!L42="gas",Input!$D$52,IF(Inventory!L42="electricity",Input!$D$53)))))</f>
        <v>0</v>
      </c>
      <c r="H152" s="2"/>
    </row>
    <row r="153" spans="1:8" ht="15" customHeight="1">
      <c r="A153" s="30">
        <f>Inventory!A43</f>
        <v>0</v>
      </c>
      <c r="B153" s="36">
        <f>Inventory!B43</f>
        <v>0</v>
      </c>
      <c r="C153" s="3">
        <f>G217*Inventory!M43/100*Inventory!N43*Inventory!C43*Inventory!H43/100</f>
        <v>0</v>
      </c>
      <c r="D153" s="3">
        <f>Inventory!O43*Inventory!C43*Inventory!H43/100</f>
        <v>0</v>
      </c>
      <c r="E153" s="3">
        <f>Inventory!P43*Inventory!C43*Inventory!H43/100</f>
        <v>0</v>
      </c>
      <c r="F153" s="3">
        <f>IF(Inventory!E43=0,0,Inventory!G43/Inventory!E43*Inventory!C43*Inventory!H43/100)</f>
        <v>0</v>
      </c>
      <c r="G153" s="3" t="b">
        <f>IF(Inventory!L43="diesel",Input!$D$49,IF(Inventory!L43="petrol",Input!$D$50,IF(Inventory!L43="diesel oil",Input!$D$51,IF(Inventory!L43="gas",Input!$D$52,IF(Inventory!L43="electricity",Input!$D$53)))))</f>
        <v>0</v>
      </c>
      <c r="H153" s="2"/>
    </row>
    <row r="154" spans="1:8" ht="15" customHeight="1">
      <c r="A154" s="30">
        <f>Inventory!A44</f>
        <v>0</v>
      </c>
      <c r="B154" s="36">
        <f>Inventory!B44</f>
        <v>0</v>
      </c>
      <c r="C154" s="3">
        <f>G218*Inventory!M44/100*Inventory!N44*Inventory!C44*Inventory!H44/100</f>
        <v>0</v>
      </c>
      <c r="D154" s="3">
        <f>Inventory!O44*Inventory!C44*Inventory!H44/100</f>
        <v>0</v>
      </c>
      <c r="E154" s="3">
        <f>Inventory!P44*Inventory!C44*Inventory!H44/100</f>
        <v>0</v>
      </c>
      <c r="F154" s="3">
        <f>IF(Inventory!E44=0,0,Inventory!G44/Inventory!E44*Inventory!C44*Inventory!H44/100)</f>
        <v>0</v>
      </c>
      <c r="G154" s="3" t="b">
        <f>IF(Inventory!L44="diesel",Input!$D$49,IF(Inventory!L44="petrol",Input!$D$50,IF(Inventory!L44="diesel oil",Input!$D$51,IF(Inventory!L44="gas",Input!$D$52,IF(Inventory!L44="electricity",Input!$D$53)))))</f>
        <v>0</v>
      </c>
      <c r="H154" s="2"/>
    </row>
    <row r="155" spans="1:8" ht="15" customHeight="1">
      <c r="A155" s="30">
        <f>Inventory!A45</f>
        <v>0</v>
      </c>
      <c r="B155" s="36">
        <f>Inventory!B45</f>
        <v>0</v>
      </c>
      <c r="C155" s="3">
        <f>G219*Inventory!M45/100*Inventory!N45*Inventory!C45*Inventory!H45/100</f>
        <v>0</v>
      </c>
      <c r="D155" s="3">
        <f>Inventory!O45*Inventory!C45*Inventory!H45/100</f>
        <v>0</v>
      </c>
      <c r="E155" s="3">
        <f>Inventory!P45*Inventory!C45*Inventory!H45/100</f>
        <v>0</v>
      </c>
      <c r="F155" s="3">
        <f>IF(Inventory!E45=0,0,Inventory!G45/Inventory!E45*Inventory!C45*Inventory!H45/100)</f>
        <v>0</v>
      </c>
      <c r="G155" s="3" t="b">
        <f>IF(Inventory!L45="diesel",Input!$D$49,IF(Inventory!L45="petrol",Input!$D$50,IF(Inventory!L45="diesel oil",Input!$D$51,IF(Inventory!L45="gas",Input!$D$52,IF(Inventory!L45="electricity",Input!$D$53)))))</f>
        <v>0</v>
      </c>
      <c r="H155" s="2"/>
    </row>
    <row r="156" spans="1:8" ht="15" customHeight="1">
      <c r="A156" s="30">
        <f>Inventory!A46</f>
        <v>0</v>
      </c>
      <c r="B156" s="36">
        <f>Inventory!B46</f>
        <v>0</v>
      </c>
      <c r="C156" s="3">
        <f>G220*Inventory!M46/100*Inventory!N46*Inventory!C46*Inventory!H46/100</f>
        <v>0</v>
      </c>
      <c r="D156" s="3">
        <f>Inventory!O46*Inventory!C46*Inventory!H46/100</f>
        <v>0</v>
      </c>
      <c r="E156" s="3">
        <f>Inventory!P46*Inventory!C46*Inventory!H46/100</f>
        <v>0</v>
      </c>
      <c r="F156" s="3">
        <f>IF(Inventory!E46=0,0,Inventory!G46/Inventory!E46*Inventory!C46*Inventory!H46/100)</f>
        <v>0</v>
      </c>
      <c r="G156" s="3" t="b">
        <f>IF(Inventory!L46="diesel",Input!$D$49,IF(Inventory!L46="petrol",Input!$D$50,IF(Inventory!L46="diesel oil",Input!$D$51,IF(Inventory!L46="gas",Input!$D$52,IF(Inventory!L46="electricity",Input!$D$53)))))</f>
        <v>0</v>
      </c>
      <c r="H156" s="2"/>
    </row>
    <row r="157" spans="1:8" ht="15" customHeight="1">
      <c r="A157" s="30">
        <f>Inventory!A47</f>
        <v>0</v>
      </c>
      <c r="B157" s="36">
        <f>Inventory!B47</f>
        <v>0</v>
      </c>
      <c r="C157" s="3">
        <f>G221*Inventory!M47/100*Inventory!N47*Inventory!C47*Inventory!H47/100</f>
        <v>0</v>
      </c>
      <c r="D157" s="3">
        <f>Inventory!O47*Inventory!C47*Inventory!H47/100</f>
        <v>0</v>
      </c>
      <c r="E157" s="3">
        <f>Inventory!P47*Inventory!C47*Inventory!H47/100</f>
        <v>0</v>
      </c>
      <c r="F157" s="3">
        <f>IF(Inventory!E47=0,0,Inventory!G47/Inventory!E47*Inventory!C47*Inventory!H47/100)</f>
        <v>0</v>
      </c>
      <c r="G157" s="3" t="b">
        <f>IF(Inventory!L47="diesel",Input!$D$49,IF(Inventory!L47="petrol",Input!$D$50,IF(Inventory!L47="diesel oil",Input!$D$51,IF(Inventory!L47="gas",Input!$D$52,IF(Inventory!L47="electricity",Input!$D$53)))))</f>
        <v>0</v>
      </c>
      <c r="H157" s="2"/>
    </row>
    <row r="158" spans="1:8" ht="15" customHeight="1">
      <c r="A158" s="30">
        <f>Inventory!A48</f>
        <v>0</v>
      </c>
      <c r="B158" s="36">
        <f>Inventory!B48</f>
        <v>0</v>
      </c>
      <c r="C158" s="3">
        <f>G222*Inventory!M48/100*Inventory!N48*Inventory!C48*Inventory!H48/100</f>
        <v>0</v>
      </c>
      <c r="D158" s="3">
        <f>Inventory!O48*Inventory!C48*Inventory!H48/100</f>
        <v>0</v>
      </c>
      <c r="E158" s="3">
        <f>Inventory!P48*Inventory!C48*Inventory!H48/100</f>
        <v>0</v>
      </c>
      <c r="F158" s="3">
        <f>IF(Inventory!E48=0,0,Inventory!G48/Inventory!E48*Inventory!C48*Inventory!H48/100)</f>
        <v>0</v>
      </c>
      <c r="G158" s="3" t="b">
        <f>IF(Inventory!L48="diesel",Input!$D$49,IF(Inventory!L48="petrol",Input!$D$50,IF(Inventory!L48="diesel oil",Input!$D$51,IF(Inventory!L48="gas",Input!$D$52,IF(Inventory!L48="electricity",Input!$D$53)))))</f>
        <v>0</v>
      </c>
      <c r="H158" s="2"/>
    </row>
    <row r="159" spans="1:8" ht="15" customHeight="1">
      <c r="A159" s="30">
        <f>Inventory!A49</f>
        <v>0</v>
      </c>
      <c r="B159" s="36">
        <f>Inventory!B49</f>
        <v>0</v>
      </c>
      <c r="C159" s="3">
        <f>G223*Inventory!M49/100*Inventory!N49*Inventory!C49*Inventory!H49/100</f>
        <v>0</v>
      </c>
      <c r="D159" s="3">
        <f>Inventory!O49*Inventory!C49*Inventory!H49/100</f>
        <v>0</v>
      </c>
      <c r="E159" s="3">
        <f>Inventory!P49*Inventory!C49*Inventory!H49/100</f>
        <v>0</v>
      </c>
      <c r="F159" s="3">
        <f>IF(Inventory!E49=0,0,Inventory!G49/Inventory!E49*Inventory!C49*Inventory!H49/100)</f>
        <v>0</v>
      </c>
      <c r="G159" s="3" t="b">
        <f>IF(Inventory!L49="diesel",Input!$D$49,IF(Inventory!L49="petrol",Input!$D$50,IF(Inventory!L49="diesel oil",Input!$D$51,IF(Inventory!L49="gas",Input!$D$52,IF(Inventory!L49="electricity",Input!$D$53)))))</f>
        <v>0</v>
      </c>
      <c r="H159" s="2"/>
    </row>
    <row r="160" spans="1:8" ht="15" customHeight="1">
      <c r="A160" s="30">
        <f>Inventory!A50</f>
        <v>0</v>
      </c>
      <c r="B160" s="36">
        <f>Inventory!B50</f>
        <v>0</v>
      </c>
      <c r="C160" s="3">
        <f>G224*Inventory!M50/100*Inventory!N50*Inventory!C50*Inventory!H50/100</f>
        <v>0</v>
      </c>
      <c r="D160" s="3">
        <f>Inventory!O50*Inventory!C50*Inventory!H50/100</f>
        <v>0</v>
      </c>
      <c r="E160" s="3">
        <f>Inventory!P50*Inventory!C50*Inventory!H50/100</f>
        <v>0</v>
      </c>
      <c r="F160" s="3">
        <f>IF(Inventory!E50=0,0,Inventory!G50/Inventory!E50*Inventory!C50*Inventory!H50/100)</f>
        <v>0</v>
      </c>
      <c r="G160" s="3" t="b">
        <f>IF(Inventory!L50="diesel",Input!$D$49,IF(Inventory!L50="petrol",Input!$D$50,IF(Inventory!L50="diesel oil",Input!$D$51,IF(Inventory!L50="gas",Input!$D$52,IF(Inventory!L50="electricity",Input!$D$53)))))</f>
        <v>0</v>
      </c>
      <c r="H160" s="2"/>
    </row>
    <row r="161" spans="1:8" ht="15" customHeight="1">
      <c r="A161" s="30">
        <f>Inventory!A51</f>
        <v>0</v>
      </c>
      <c r="B161" s="36">
        <f>Inventory!B51</f>
        <v>0</v>
      </c>
      <c r="C161" s="3">
        <f>G225*Inventory!M51/100*Inventory!N51*Inventory!C51*Inventory!H51/100</f>
        <v>0</v>
      </c>
      <c r="D161" s="3">
        <f>Inventory!O51*Inventory!C51*Inventory!H51/100</f>
        <v>0</v>
      </c>
      <c r="E161" s="3">
        <f>Inventory!P51*Inventory!C51*Inventory!H51/100</f>
        <v>0</v>
      </c>
      <c r="F161" s="3">
        <f>IF(Inventory!E51=0,0,Inventory!G51/Inventory!E51*Inventory!C51*Inventory!H51/100)</f>
        <v>0</v>
      </c>
      <c r="G161" s="3" t="b">
        <f>IF(Inventory!L51="diesel",Input!$D$49,IF(Inventory!L51="petrol",Input!$D$50,IF(Inventory!L51="diesel oil",Input!$D$51,IF(Inventory!L51="gas",Input!$D$52,IF(Inventory!L51="electricity",Input!$D$53)))))</f>
        <v>0</v>
      </c>
      <c r="H161" s="2"/>
    </row>
    <row r="162" spans="1:8" ht="15" customHeight="1">
      <c r="A162" s="30">
        <f>Inventory!A52</f>
        <v>0</v>
      </c>
      <c r="B162" s="36">
        <f>Inventory!B52</f>
        <v>0</v>
      </c>
      <c r="C162" s="3">
        <f>G226*Inventory!M52/100*Inventory!N52*Inventory!C52*Inventory!H52/100</f>
        <v>0</v>
      </c>
      <c r="D162" s="3">
        <f>Inventory!O52*Inventory!C52*Inventory!H52/100</f>
        <v>0</v>
      </c>
      <c r="E162" s="3">
        <f>Inventory!P52*Inventory!C52*Inventory!H52/100</f>
        <v>0</v>
      </c>
      <c r="F162" s="3">
        <f>IF(Inventory!E52=0,0,Inventory!G52/Inventory!E52*Inventory!C52*Inventory!H52/100)</f>
        <v>0</v>
      </c>
      <c r="G162" s="3" t="b">
        <f>IF(Inventory!L52="diesel",Input!$D$49,IF(Inventory!L52="petrol",Input!$D$50,IF(Inventory!L52="diesel oil",Input!$D$51,IF(Inventory!L52="gas",Input!$D$52,IF(Inventory!L52="electricity",Input!$D$53)))))</f>
        <v>0</v>
      </c>
      <c r="H162" s="2"/>
    </row>
    <row r="163" spans="1:8" ht="15" customHeight="1">
      <c r="A163" s="30">
        <f>Inventory!A53</f>
        <v>0</v>
      </c>
      <c r="B163" s="36">
        <f>Inventory!B53</f>
        <v>0</v>
      </c>
      <c r="C163" s="3">
        <f>G227*Inventory!M53/100*Inventory!N53*Inventory!C53*Inventory!H53/100</f>
        <v>0</v>
      </c>
      <c r="D163" s="3">
        <f>Inventory!O53*Inventory!C53*Inventory!H53/100</f>
        <v>0</v>
      </c>
      <c r="E163" s="3">
        <f>Inventory!P53*Inventory!C53*Inventory!H53/100</f>
        <v>0</v>
      </c>
      <c r="F163" s="3">
        <f>IF(Inventory!E53=0,0,Inventory!G53/Inventory!E53*Inventory!C53*Inventory!H53/100)</f>
        <v>0</v>
      </c>
      <c r="G163" s="3" t="b">
        <f>IF(Inventory!L53="diesel",Input!$D$49,IF(Inventory!L53="petrol",Input!$D$50,IF(Inventory!L53="diesel oil",Input!$D$51,IF(Inventory!L53="gas",Input!$D$52,IF(Inventory!L53="electricity",Input!$D$53)))))</f>
        <v>0</v>
      </c>
      <c r="H163" s="2"/>
    </row>
    <row r="164" spans="1:8" ht="15" customHeight="1">
      <c r="A164" s="30">
        <f>Inventory!A54</f>
        <v>0</v>
      </c>
      <c r="B164" s="36">
        <f>Inventory!B54</f>
        <v>0</v>
      </c>
      <c r="C164" s="3">
        <f>G228*Inventory!M54/100*Inventory!N54*Inventory!C54*Inventory!H54/100</f>
        <v>0</v>
      </c>
      <c r="D164" s="3">
        <f>Inventory!O54*Inventory!C54*Inventory!H54/100</f>
        <v>0</v>
      </c>
      <c r="E164" s="3">
        <f>Inventory!P54*Inventory!C54*Inventory!H54/100</f>
        <v>0</v>
      </c>
      <c r="F164" s="3">
        <f>IF(Inventory!E54=0,0,Inventory!G54/Inventory!E54*Inventory!C54*Inventory!H54/100)</f>
        <v>0</v>
      </c>
      <c r="G164" s="3" t="b">
        <f>IF(Inventory!L54="diesel",Input!$D$49,IF(Inventory!L54="petrol",Input!$D$50,IF(Inventory!L54="diesel oil",Input!$D$51,IF(Inventory!L54="gas",Input!$D$52,IF(Inventory!L54="electricity",Input!$D$53)))))</f>
        <v>0</v>
      </c>
      <c r="H164" s="2"/>
    </row>
    <row r="165" spans="1:8" ht="15" customHeight="1">
      <c r="A165" s="30">
        <f>Inventory!A55</f>
        <v>0</v>
      </c>
      <c r="B165" s="36">
        <f>Inventory!B55</f>
        <v>0</v>
      </c>
      <c r="C165" s="3">
        <f>G229*Inventory!M55/100*Inventory!N55*Inventory!C55*Inventory!H55/100</f>
        <v>0</v>
      </c>
      <c r="D165" s="3">
        <f>Inventory!O55*Inventory!C55*Inventory!H55/100</f>
        <v>0</v>
      </c>
      <c r="E165" s="3">
        <f>Inventory!P55*Inventory!C55*Inventory!H55/100</f>
        <v>0</v>
      </c>
      <c r="F165" s="3">
        <f>IF(Inventory!E55=0,0,Inventory!G55/Inventory!E55*Inventory!C55*Inventory!H55/100)</f>
        <v>0</v>
      </c>
      <c r="G165" s="3" t="b">
        <f>IF(Inventory!L55="diesel",Input!$D$49,IF(Inventory!L55="petrol",Input!$D$50,IF(Inventory!L55="diesel oil",Input!$D$51,IF(Inventory!L55="gas",Input!$D$52,IF(Inventory!L55="electricity",Input!$D$53)))))</f>
        <v>0</v>
      </c>
      <c r="H165" s="2"/>
    </row>
    <row r="166" spans="1:8" ht="15" customHeight="1">
      <c r="A166" s="30">
        <f>Inventory!A56</f>
        <v>0</v>
      </c>
      <c r="B166" s="36">
        <f>Inventory!B56</f>
        <v>0</v>
      </c>
      <c r="C166" s="3">
        <f>G230*Inventory!M56/100*Inventory!N56*Inventory!C56*Inventory!H56/100</f>
        <v>0</v>
      </c>
      <c r="D166" s="3">
        <f>Inventory!O56*Inventory!C56*Inventory!H56/100</f>
        <v>0</v>
      </c>
      <c r="E166" s="3">
        <f>Inventory!P56*Inventory!C56*Inventory!H56/100</f>
        <v>0</v>
      </c>
      <c r="F166" s="3">
        <f>IF(Inventory!E56=0,0,Inventory!G56/Inventory!E56*Inventory!C56*Inventory!H56/100)</f>
        <v>0</v>
      </c>
      <c r="G166" s="3" t="b">
        <f>IF(Inventory!L56="diesel",Input!$D$49,IF(Inventory!L56="petrol",Input!$D$50,IF(Inventory!L56="diesel oil",Input!$D$51,IF(Inventory!L56="gas",Input!$D$52,IF(Inventory!L56="electricity",Input!$D$53)))))</f>
        <v>0</v>
      </c>
      <c r="H166" s="2"/>
    </row>
    <row r="167" spans="1:8" ht="15" customHeight="1">
      <c r="A167" s="30">
        <f>Inventory!A57</f>
        <v>0</v>
      </c>
      <c r="B167" s="36">
        <f>Inventory!B57</f>
        <v>0</v>
      </c>
      <c r="C167" s="3">
        <f>G231*Inventory!M57/100*Inventory!N57*Inventory!C57*Inventory!H57/100</f>
        <v>0</v>
      </c>
      <c r="D167" s="3">
        <f>Inventory!O57*Inventory!C57*Inventory!H57/100</f>
        <v>0</v>
      </c>
      <c r="E167" s="3">
        <f>Inventory!P57*Inventory!C57*Inventory!H57/100</f>
        <v>0</v>
      </c>
      <c r="F167" s="3">
        <f>IF(Inventory!E57=0,0,Inventory!G57/Inventory!E57*Inventory!C57*Inventory!H57/100)</f>
        <v>0</v>
      </c>
      <c r="G167" s="3" t="b">
        <f>IF(Inventory!L57="diesel",Input!$D$49,IF(Inventory!L57="petrol",Input!$D$50,IF(Inventory!L57="diesel oil",Input!$D$51,IF(Inventory!L57="gas",Input!$D$52,IF(Inventory!L57="electricity",Input!$D$53)))))</f>
        <v>0</v>
      </c>
      <c r="H167" s="2"/>
    </row>
    <row r="168" spans="1:8" ht="15" customHeight="1">
      <c r="A168" s="30">
        <f>Inventory!A58</f>
        <v>0</v>
      </c>
      <c r="B168" s="36">
        <f>Inventory!B58</f>
        <v>0</v>
      </c>
      <c r="C168" s="3">
        <f>G232*Inventory!M58/100*Inventory!N58*Inventory!C58*Inventory!H58/100</f>
        <v>0</v>
      </c>
      <c r="D168" s="3">
        <f>Inventory!O58*Inventory!C58*Inventory!H58/100</f>
        <v>0</v>
      </c>
      <c r="E168" s="3">
        <f>Inventory!P58*Inventory!C58*Inventory!H58/100</f>
        <v>0</v>
      </c>
      <c r="F168" s="3">
        <f>IF(Inventory!E58=0,0,Inventory!G58/Inventory!E58*Inventory!C58*Inventory!H58/100)</f>
        <v>0</v>
      </c>
      <c r="G168" s="3" t="b">
        <f>IF(Inventory!L58="diesel",Input!$D$49,IF(Inventory!L58="petrol",Input!$D$50,IF(Inventory!L58="diesel oil",Input!$D$51,IF(Inventory!L58="gas",Input!$D$52,IF(Inventory!L58="electricity",Input!$D$53)))))</f>
        <v>0</v>
      </c>
      <c r="H168" s="2"/>
    </row>
    <row r="169" spans="1:8" ht="15" customHeight="1">
      <c r="A169" s="30">
        <f>Inventory!A65</f>
        <v>0</v>
      </c>
      <c r="B169" s="36">
        <f>Inventory!B65</f>
        <v>0</v>
      </c>
      <c r="C169" s="3">
        <f>G233*Inventory!M65/100*Inventory!N65*Inventory!C65*Inventory!H65/100</f>
        <v>0</v>
      </c>
      <c r="D169" s="3">
        <f>Inventory!O65*Inventory!C65*Inventory!H65/100</f>
        <v>0</v>
      </c>
      <c r="E169" s="3">
        <f>Inventory!P65*Inventory!C65*Inventory!H65/100</f>
        <v>0</v>
      </c>
      <c r="F169" s="3">
        <f>IF(Inventory!E59=0,0,Inventory!G59/Inventory!E59*Inventory!C59*Inventory!H59/100)</f>
        <v>0</v>
      </c>
      <c r="G169" s="3" t="b">
        <f>IF(Inventory!L65="diesel",Input!$D$49,IF(Inventory!L65="petrol",Input!$D$50,IF(Inventory!L65="diesel oil",Input!$D$51,IF(Inventory!L65="gas",Input!$D$52,IF(Inventory!L65="electricity",Input!$D$53)))))</f>
        <v>0</v>
      </c>
      <c r="H169" s="2"/>
    </row>
    <row r="170" spans="1:8" ht="15" customHeight="1">
      <c r="A170" s="30">
        <f>Inventory!A66</f>
        <v>0</v>
      </c>
      <c r="B170" s="36">
        <f>Inventory!B66</f>
        <v>0</v>
      </c>
      <c r="C170" s="3">
        <f>G234*Inventory!M66/100*Inventory!N66*Inventory!C66*Inventory!H66/100</f>
        <v>0</v>
      </c>
      <c r="D170" s="3">
        <f>Inventory!O66*Inventory!C66*Inventory!H66/100</f>
        <v>0</v>
      </c>
      <c r="E170" s="3">
        <f>Inventory!P66*Inventory!C66*Inventory!H66/100</f>
        <v>0</v>
      </c>
      <c r="F170" s="3">
        <f>IF(Inventory!E60=0,0,Inventory!G60/Inventory!E60*Inventory!C60*Inventory!H60/100)</f>
        <v>0</v>
      </c>
      <c r="G170" s="3" t="b">
        <f>IF(Inventory!L66="diesel",Input!$D$49,IF(Inventory!L66="petrol",Input!$D$50,IF(Inventory!L66="diesel oil",Input!$D$51,IF(Inventory!L66="gas",Input!$D$52,IF(Inventory!L66="electricity",Input!$D$53)))))</f>
        <v>0</v>
      </c>
      <c r="H170" s="2"/>
    </row>
    <row r="171" spans="1:8" ht="15" customHeight="1">
      <c r="A171" s="30">
        <f>Inventory!A67</f>
        <v>0</v>
      </c>
      <c r="B171" s="36">
        <f>Inventory!B67</f>
        <v>0</v>
      </c>
      <c r="C171" s="3">
        <f>G235*Inventory!M67/100*Inventory!N67*Inventory!C67*Inventory!H67/100</f>
        <v>0</v>
      </c>
      <c r="D171" s="3">
        <f>Inventory!O67*Inventory!C67*Inventory!H67/100</f>
        <v>0</v>
      </c>
      <c r="E171" s="3">
        <f>Inventory!P67*Inventory!C67*Inventory!H67/100</f>
        <v>0</v>
      </c>
      <c r="F171" s="3">
        <f>IF(Inventory!E61=0,0,Inventory!G61/Inventory!E61*Inventory!C61*Inventory!H61/100)</f>
        <v>0</v>
      </c>
      <c r="G171" s="3" t="b">
        <f>IF(Inventory!L67="diesel",Input!$D$49,IF(Inventory!L67="petrol",Input!$D$50,IF(Inventory!L67="diesel oil",Input!$D$51,IF(Inventory!L67="gas",Input!$D$52,IF(Inventory!L67="electricity",Input!$D$53)))))</f>
        <v>0</v>
      </c>
      <c r="H171" s="2"/>
    </row>
    <row r="172" spans="1:8" ht="15" customHeight="1">
      <c r="B172" s="17" t="s">
        <v>370</v>
      </c>
      <c r="C172" s="17">
        <f>SUM(C138:C148)</f>
        <v>0</v>
      </c>
      <c r="D172" s="17">
        <f>SUM(D138:D148)</f>
        <v>0</v>
      </c>
      <c r="E172" s="17">
        <f>SUM(E138:E148)</f>
        <v>0</v>
      </c>
      <c r="F172" s="17">
        <f>SUM(F138:F148)</f>
        <v>0</v>
      </c>
      <c r="G172" s="17"/>
      <c r="H172" s="32">
        <f>SUM(C172:F172)</f>
        <v>0</v>
      </c>
    </row>
    <row r="173" spans="1:8" ht="15" customHeight="1">
      <c r="B173" s="2"/>
      <c r="C173" s="2"/>
      <c r="D173" s="2"/>
      <c r="E173" s="2"/>
      <c r="F173" s="2"/>
      <c r="G173" s="2"/>
    </row>
    <row r="174" spans="1:8" ht="45" customHeight="1">
      <c r="B174" s="37" t="s">
        <v>343</v>
      </c>
      <c r="C174" s="38"/>
      <c r="D174" s="39" t="e">
        <f>E135+H172</f>
        <v>#DIV/0!</v>
      </c>
      <c r="E174" s="2"/>
      <c r="F174" s="2"/>
      <c r="G174" s="2"/>
    </row>
    <row r="175" spans="1:8" ht="15" customHeight="1">
      <c r="B175" s="2"/>
      <c r="C175" s="2"/>
      <c r="D175" s="2"/>
      <c r="E175" s="2"/>
      <c r="F175" s="2"/>
      <c r="G175" s="2"/>
      <c r="H175" s="2"/>
    </row>
    <row r="176" spans="1:8" s="5" customFormat="1" ht="15" customHeight="1">
      <c r="A176" s="23" t="s">
        <v>44</v>
      </c>
      <c r="B176" s="7" t="s">
        <v>371</v>
      </c>
      <c r="C176" s="7"/>
      <c r="D176" s="7"/>
      <c r="E176" s="7"/>
      <c r="F176" s="2"/>
      <c r="G176" s="2"/>
      <c r="H176" s="2"/>
    </row>
    <row r="177" spans="1:8" s="21" customFormat="1" ht="24.75" customHeight="1">
      <c r="A177" s="24" t="s">
        <v>372</v>
      </c>
      <c r="B177" s="25" t="s">
        <v>351</v>
      </c>
      <c r="C177" s="26" t="s">
        <v>352</v>
      </c>
      <c r="D177" s="27" t="str">
        <f>D113</f>
        <v>Average full salary cost per month per employee</v>
      </c>
      <c r="E177" s="25" t="s">
        <v>353</v>
      </c>
      <c r="F177" s="22"/>
      <c r="G177" s="22"/>
      <c r="H177" s="22"/>
    </row>
    <row r="178" spans="1:8" ht="15" customHeight="1">
      <c r="B178" s="14" t="s">
        <v>354</v>
      </c>
    </row>
    <row r="179" spans="1:8" ht="15" customHeight="1">
      <c r="B179" s="3" t="str">
        <f>Input!B128</f>
        <v>Manual street sweepers</v>
      </c>
      <c r="C179" s="3">
        <f>Input!C128*Input!F128%</f>
        <v>0</v>
      </c>
      <c r="D179" s="3">
        <f>Input!D128</f>
        <v>0</v>
      </c>
      <c r="E179" s="3">
        <f t="shared" ref="E179:E186" si="13">C179*D179*12</f>
        <v>0</v>
      </c>
    </row>
    <row r="180" spans="1:8" ht="15" customHeight="1">
      <c r="B180" s="3" t="str">
        <f>Input!B129</f>
        <v>Waste collector at truck</v>
      </c>
      <c r="C180" s="3">
        <f>Input!C129*Input!F129%</f>
        <v>0</v>
      </c>
      <c r="D180" s="3">
        <f>Input!D129</f>
        <v>0</v>
      </c>
      <c r="E180" s="3">
        <f t="shared" si="13"/>
        <v>0</v>
      </c>
    </row>
    <row r="181" spans="1:8" ht="15" customHeight="1">
      <c r="B181" s="3" t="str">
        <f>Input!B130</f>
        <v>Drivers (including trucks, sweeping equipment)</v>
      </c>
      <c r="C181" s="3">
        <f>Input!C130*Input!F130%</f>
        <v>0</v>
      </c>
      <c r="D181" s="3">
        <f>Input!D130</f>
        <v>0</v>
      </c>
      <c r="E181" s="3">
        <f t="shared" si="13"/>
        <v>0</v>
      </c>
    </row>
    <row r="182" spans="1:8" ht="15" customHeight="1">
      <c r="B182" s="3" t="str">
        <f>Input!B131</f>
        <v>Supervisor</v>
      </c>
      <c r="C182" s="3">
        <f>Input!C131*Input!F131%</f>
        <v>0</v>
      </c>
      <c r="D182" s="3">
        <f>Input!D131</f>
        <v>0</v>
      </c>
      <c r="E182" s="3">
        <f t="shared" si="13"/>
        <v>0</v>
      </c>
    </row>
    <row r="183" spans="1:8" ht="15" customHeight="1">
      <c r="B183" s="3" t="str">
        <f>Input!B132</f>
        <v>Other (specify):</v>
      </c>
      <c r="C183" s="3">
        <f>Input!C132*Input!F132%</f>
        <v>0</v>
      </c>
      <c r="D183" s="3">
        <f>Input!D132</f>
        <v>0</v>
      </c>
      <c r="E183" s="3">
        <f t="shared" si="13"/>
        <v>0</v>
      </c>
    </row>
    <row r="184" spans="1:8" ht="15" customHeight="1">
      <c r="B184" s="3">
        <f>Input!B133</f>
        <v>0</v>
      </c>
      <c r="C184" s="3">
        <f>Input!C133*Input!F133%</f>
        <v>0</v>
      </c>
      <c r="D184" s="3">
        <f>Input!D133</f>
        <v>0</v>
      </c>
      <c r="E184" s="3">
        <f t="shared" si="13"/>
        <v>0</v>
      </c>
    </row>
    <row r="185" spans="1:8" ht="15" customHeight="1">
      <c r="B185" s="3">
        <f>Input!B134</f>
        <v>0</v>
      </c>
      <c r="C185" s="3">
        <f>Input!C134*Input!F134%</f>
        <v>0</v>
      </c>
      <c r="D185" s="3">
        <f>Input!D134</f>
        <v>0</v>
      </c>
      <c r="E185" s="3">
        <f t="shared" si="13"/>
        <v>0</v>
      </c>
    </row>
    <row r="186" spans="1:8" ht="15" customHeight="1">
      <c r="B186" s="3">
        <f>Input!B135</f>
        <v>0</v>
      </c>
      <c r="C186" s="3">
        <f>Input!C135*Input!F135%</f>
        <v>0</v>
      </c>
      <c r="D186" s="3">
        <f>Input!D135</f>
        <v>0</v>
      </c>
      <c r="E186" s="3">
        <f t="shared" si="13"/>
        <v>0</v>
      </c>
    </row>
    <row r="187" spans="1:8" ht="15" customHeight="1">
      <c r="B187" s="17" t="s">
        <v>355</v>
      </c>
      <c r="C187" s="17"/>
      <c r="D187" s="17"/>
      <c r="E187" s="17">
        <f>SUM(E179:E186)</f>
        <v>0</v>
      </c>
    </row>
    <row r="188" spans="1:8" ht="15" customHeight="1">
      <c r="B188" s="14" t="s">
        <v>373</v>
      </c>
      <c r="C188" s="2"/>
      <c r="D188" s="2"/>
      <c r="E188" s="40"/>
      <c r="F188" s="2"/>
      <c r="G188" s="2"/>
      <c r="H188" s="2"/>
    </row>
    <row r="189" spans="1:8" ht="15" customHeight="1">
      <c r="B189" s="29" t="s">
        <v>374</v>
      </c>
      <c r="C189" s="2"/>
      <c r="D189" s="2"/>
      <c r="E189" s="225" t="e">
        <f>E187*100/$C$22</f>
        <v>#DIV/0!</v>
      </c>
      <c r="F189" s="2"/>
      <c r="G189" s="2"/>
      <c r="H189" s="2"/>
    </row>
    <row r="190" spans="1:8" ht="15" customHeight="1">
      <c r="B190" s="31" t="s">
        <v>358</v>
      </c>
      <c r="C190" s="2"/>
      <c r="D190" s="2"/>
      <c r="E190" s="224" t="e">
        <f>$E$189*Input!$D156/100*12</f>
        <v>#DIV/0!</v>
      </c>
      <c r="F190" s="2"/>
      <c r="G190" s="2"/>
      <c r="H190" s="2"/>
    </row>
    <row r="191" spans="1:8" ht="15" customHeight="1">
      <c r="B191" s="31" t="s">
        <v>359</v>
      </c>
      <c r="C191" s="2"/>
      <c r="D191" s="2"/>
      <c r="E191" s="224" t="e">
        <f>$E$189*Input!$D157/100*12</f>
        <v>#DIV/0!</v>
      </c>
      <c r="F191" s="2"/>
      <c r="G191" s="2"/>
      <c r="H191" s="2"/>
    </row>
    <row r="192" spans="1:8" ht="15" customHeight="1">
      <c r="B192" s="41" t="s">
        <v>360</v>
      </c>
      <c r="C192" s="2"/>
      <c r="D192" s="2"/>
      <c r="E192" s="224" t="e">
        <f>$E$189*Input!$D158/100*12</f>
        <v>#DIV/0!</v>
      </c>
      <c r="F192" s="2"/>
      <c r="G192" s="2"/>
      <c r="H192" s="2"/>
    </row>
    <row r="193" spans="1:8" ht="15" customHeight="1">
      <c r="B193" s="41" t="s">
        <v>361</v>
      </c>
      <c r="C193" s="2"/>
      <c r="D193" s="2"/>
      <c r="E193" s="224" t="e">
        <f>$E$189*Input!$D159/100*12</f>
        <v>#DIV/0!</v>
      </c>
      <c r="F193" s="2"/>
      <c r="G193" s="2"/>
      <c r="H193" s="2"/>
    </row>
    <row r="194" spans="1:8" ht="15" customHeight="1">
      <c r="B194" s="41"/>
      <c r="C194" s="2"/>
      <c r="D194" s="2"/>
      <c r="E194" s="224" t="e">
        <f>$E$189*Input!$D160/100*12</f>
        <v>#DIV/0!</v>
      </c>
      <c r="F194" s="2"/>
      <c r="G194" s="2"/>
      <c r="H194" s="2"/>
    </row>
    <row r="195" spans="1:8" ht="15" customHeight="1">
      <c r="B195" s="41"/>
      <c r="C195" s="2"/>
      <c r="D195" s="2"/>
      <c r="E195" s="224" t="e">
        <f>$E$189*Input!$D161/100*12</f>
        <v>#DIV/0!</v>
      </c>
      <c r="F195" s="2"/>
      <c r="G195" s="2"/>
      <c r="H195" s="2"/>
    </row>
    <row r="196" spans="1:8" ht="15" customHeight="1">
      <c r="B196" s="31"/>
      <c r="C196" s="2"/>
      <c r="D196" s="2"/>
      <c r="E196" s="224" t="e">
        <f>$E$189*Input!$D162/100*12</f>
        <v>#DIV/0!</v>
      </c>
      <c r="F196" s="2"/>
      <c r="G196" s="2"/>
      <c r="H196" s="2"/>
    </row>
    <row r="197" spans="1:8" ht="15" customHeight="1">
      <c r="B197" s="17" t="s">
        <v>362</v>
      </c>
      <c r="C197" s="17"/>
      <c r="D197" s="17"/>
      <c r="E197" s="222" t="e">
        <f>SUM(E190:E191)</f>
        <v>#DIV/0!</v>
      </c>
      <c r="F197" s="2"/>
      <c r="G197" s="2"/>
      <c r="H197" s="2"/>
    </row>
    <row r="198" spans="1:8" ht="15" customHeight="1">
      <c r="B198" s="2"/>
      <c r="C198" s="2"/>
      <c r="D198" s="2"/>
      <c r="E198" s="2"/>
      <c r="F198" s="2"/>
      <c r="G198" s="2"/>
      <c r="H198" s="2"/>
    </row>
    <row r="199" spans="1:8" ht="15" customHeight="1">
      <c r="B199" s="17" t="s">
        <v>363</v>
      </c>
      <c r="C199" s="17"/>
      <c r="D199" s="17"/>
      <c r="E199" s="32" t="e">
        <f>E187+E197</f>
        <v>#DIV/0!</v>
      </c>
      <c r="F199" s="2"/>
      <c r="G199" s="2"/>
      <c r="H199" s="2"/>
    </row>
    <row r="200" spans="1:8" ht="15" customHeight="1">
      <c r="B200" s="14"/>
      <c r="C200" s="14"/>
      <c r="D200" s="14"/>
      <c r="E200" s="14"/>
      <c r="F200" s="14"/>
    </row>
    <row r="201" spans="1:8" ht="25.5" customHeight="1">
      <c r="A201" s="33" t="s">
        <v>375</v>
      </c>
      <c r="B201" s="15" t="s">
        <v>365</v>
      </c>
      <c r="C201" s="34" t="s">
        <v>366</v>
      </c>
      <c r="D201" s="34" t="s">
        <v>367</v>
      </c>
      <c r="E201" s="34" t="s">
        <v>368</v>
      </c>
      <c r="F201" s="35" t="s">
        <v>349</v>
      </c>
      <c r="G201" s="35" t="s">
        <v>369</v>
      </c>
    </row>
    <row r="202" spans="1:8" ht="15" customHeight="1">
      <c r="A202" s="30">
        <f>Inventory!A28</f>
        <v>0</v>
      </c>
      <c r="B202" s="36">
        <f>Inventory!B28</f>
        <v>0</v>
      </c>
      <c r="C202" s="3">
        <f>G202*Inventory!M28/100*Inventory!N28*Inventory!C28*Inventory!I28/100</f>
        <v>0</v>
      </c>
      <c r="D202" s="3">
        <f>Inventory!O28*Inventory!C28*Inventory!I28/100</f>
        <v>0</v>
      </c>
      <c r="E202" s="3">
        <f>Inventory!P28*Inventory!C28*Inventory!I28/100</f>
        <v>0</v>
      </c>
      <c r="F202" s="3">
        <f>IF(Inventory!E28=0,0,Inventory!G28/Inventory!E28*Inventory!C28*Inventory!I28/100)</f>
        <v>0</v>
      </c>
      <c r="G202" s="3" t="b">
        <f>IF(Inventory!L28="diesel",Input!$D$49,IF(Inventory!L28="petrol",Input!$D$50,IF(Inventory!L28="diesel oil",Input!$D$51,IF(Inventory!L28="gas",Input!$D$52,IF(Inventory!L28="electricity",Input!$D$53)))))</f>
        <v>0</v>
      </c>
    </row>
    <row r="203" spans="1:8" ht="15" customHeight="1">
      <c r="A203" s="30">
        <f>Inventory!A29</f>
        <v>0</v>
      </c>
      <c r="B203" s="36">
        <f>Inventory!B29</f>
        <v>0</v>
      </c>
      <c r="C203" s="3">
        <f>G203*Inventory!M29/100*Inventory!N29*Inventory!C29*Inventory!I29/100</f>
        <v>0</v>
      </c>
      <c r="D203" s="3">
        <f>Inventory!O29*Inventory!C29*Inventory!I29/100</f>
        <v>0</v>
      </c>
      <c r="E203" s="3">
        <f>Inventory!P29*Inventory!C29*Inventory!I29/100</f>
        <v>0</v>
      </c>
      <c r="F203" s="3">
        <f>IF(Inventory!E29=0,0,Inventory!G29/Inventory!E29*Inventory!C29*Inventory!I29/100)</f>
        <v>0</v>
      </c>
      <c r="G203" s="3" t="b">
        <f>IF(Inventory!L29="diesel",Input!$D$49,IF(Inventory!L29="petrol",Input!$D$50,IF(Inventory!L29="diesel oil",Input!$D$51,IF(Inventory!L29="gas",Input!$D$52,IF(Inventory!L29="electricity",Input!$D$53)))))</f>
        <v>0</v>
      </c>
    </row>
    <row r="204" spans="1:8" ht="15" customHeight="1">
      <c r="A204" s="30">
        <f>Inventory!A30</f>
        <v>0</v>
      </c>
      <c r="B204" s="36">
        <f>Inventory!B30</f>
        <v>0</v>
      </c>
      <c r="C204" s="3">
        <f>G204*Inventory!M30/100*Inventory!N30*Inventory!C30*Inventory!I30/100</f>
        <v>0</v>
      </c>
      <c r="D204" s="3">
        <f>Inventory!O30*Inventory!C30*Inventory!I30/100</f>
        <v>0</v>
      </c>
      <c r="E204" s="3">
        <f>Inventory!P30*Inventory!C30*Inventory!I30/100</f>
        <v>0</v>
      </c>
      <c r="F204" s="3">
        <f>IF(Inventory!E30=0,0,Inventory!G30/Inventory!E30*Inventory!C30*Inventory!I30/100)</f>
        <v>0</v>
      </c>
      <c r="G204" s="3" t="b">
        <f>IF(Inventory!L30="diesel",Input!$D$49,IF(Inventory!L30="petrol",Input!$D$50,IF(Inventory!L30="diesel oil",Input!$D$51,IF(Inventory!L30="gas",Input!$D$52,IF(Inventory!L30="electricity",Input!$D$53)))))</f>
        <v>0</v>
      </c>
    </row>
    <row r="205" spans="1:8" ht="15" customHeight="1">
      <c r="A205" s="30">
        <f>Inventory!A31</f>
        <v>0</v>
      </c>
      <c r="B205" s="36">
        <f>Inventory!B31</f>
        <v>0</v>
      </c>
      <c r="C205" s="3">
        <f>G205*Inventory!M31/100*Inventory!N31*Inventory!C31*Inventory!I31/100</f>
        <v>0</v>
      </c>
      <c r="D205" s="3">
        <f>Inventory!O31*Inventory!C31*Inventory!I31/100</f>
        <v>0</v>
      </c>
      <c r="E205" s="3">
        <f>Inventory!P31*Inventory!C31*Inventory!I31/100</f>
        <v>0</v>
      </c>
      <c r="F205" s="3">
        <f>IF(Inventory!E31=0,0,Inventory!G31/Inventory!E31*Inventory!C31*Inventory!I31/100)</f>
        <v>0</v>
      </c>
      <c r="G205" s="3" t="b">
        <f>IF(Inventory!L31="diesel",Input!$D$49,IF(Inventory!L31="petrol",Input!$D$50,IF(Inventory!L31="diesel oil",Input!$D$51,IF(Inventory!L31="gas",Input!$D$52,IF(Inventory!L31="electricity",Input!$D$53)))))</f>
        <v>0</v>
      </c>
    </row>
    <row r="206" spans="1:8" ht="15" customHeight="1">
      <c r="A206" s="30">
        <f>Inventory!A32</f>
        <v>0</v>
      </c>
      <c r="B206" s="36">
        <f>Inventory!B32</f>
        <v>0</v>
      </c>
      <c r="C206" s="3">
        <f>G206*Inventory!M32/100*Inventory!N32*Inventory!C32*Inventory!I32/100</f>
        <v>0</v>
      </c>
      <c r="D206" s="3">
        <f>Inventory!O32*Inventory!C32*Inventory!I32/100</f>
        <v>0</v>
      </c>
      <c r="E206" s="3">
        <f>Inventory!P32*Inventory!C32*Inventory!I32/100</f>
        <v>0</v>
      </c>
      <c r="F206" s="3">
        <f>IF(Inventory!E32=0,0,Inventory!G32/Inventory!E32*Inventory!C32*Inventory!I32/100)</f>
        <v>0</v>
      </c>
      <c r="G206" s="3" t="b">
        <f>IF(Inventory!L32="diesel",Input!$D$49,IF(Inventory!L32="petrol",Input!$D$50,IF(Inventory!L32="diesel oil",Input!$D$51,IF(Inventory!L32="gas",Input!$D$52,IF(Inventory!L32="electricity",Input!$D$53)))))</f>
        <v>0</v>
      </c>
    </row>
    <row r="207" spans="1:8" ht="15" customHeight="1">
      <c r="A207" s="30">
        <f>Inventory!A33</f>
        <v>0</v>
      </c>
      <c r="B207" s="36">
        <f>Inventory!B33</f>
        <v>0</v>
      </c>
      <c r="C207" s="3">
        <f>G207*Inventory!M33/100*Inventory!N33*Inventory!C33*Inventory!I33/100</f>
        <v>0</v>
      </c>
      <c r="D207" s="3">
        <f>Inventory!O33*Inventory!C33*Inventory!I33/100</f>
        <v>0</v>
      </c>
      <c r="E207" s="3">
        <f>Inventory!P33*Inventory!C33*Inventory!I33/100</f>
        <v>0</v>
      </c>
      <c r="F207" s="3">
        <f>IF(Inventory!E33=0,0,Inventory!G33/Inventory!E33*Inventory!C33*Inventory!I33/100)</f>
        <v>0</v>
      </c>
      <c r="G207" s="3" t="b">
        <f>IF(Inventory!L33="diesel",Input!$D$49,IF(Inventory!L33="petrol",Input!$D$50,IF(Inventory!L33="diesel oil",Input!$D$51,IF(Inventory!L33="gas",Input!$D$52,IF(Inventory!L33="electricity",Input!$D$53)))))</f>
        <v>0</v>
      </c>
    </row>
    <row r="208" spans="1:8" ht="15" customHeight="1">
      <c r="A208" s="30">
        <f>Inventory!A34</f>
        <v>0</v>
      </c>
      <c r="B208" s="36">
        <f>Inventory!B34</f>
        <v>0</v>
      </c>
      <c r="C208" s="3">
        <f>G208*Inventory!M34/100*Inventory!N34*Inventory!C34*Inventory!I34/100</f>
        <v>0</v>
      </c>
      <c r="D208" s="3">
        <f>Inventory!O34*Inventory!C34*Inventory!I34/100</f>
        <v>0</v>
      </c>
      <c r="E208" s="3">
        <f>Inventory!P34*Inventory!C34*Inventory!I34/100</f>
        <v>0</v>
      </c>
      <c r="F208" s="3">
        <f>IF(Inventory!E34=0,0,Inventory!G34/Inventory!E34*Inventory!C34*Inventory!I34/100)</f>
        <v>0</v>
      </c>
      <c r="G208" s="3" t="b">
        <f>IF(Inventory!L34="diesel",Input!$D$49,IF(Inventory!L34="petrol",Input!$D$50,IF(Inventory!L34="diesel oil",Input!$D$51,IF(Inventory!L34="gas",Input!$D$52,IF(Inventory!L34="electricity",Input!$D$53)))))</f>
        <v>0</v>
      </c>
    </row>
    <row r="209" spans="1:7" ht="15" customHeight="1">
      <c r="A209" s="30">
        <f>Inventory!A35</f>
        <v>0</v>
      </c>
      <c r="B209" s="36">
        <f>Inventory!B35</f>
        <v>0</v>
      </c>
      <c r="C209" s="3">
        <f>G209*Inventory!M35/100*Inventory!N35*Inventory!C35*Inventory!I35/100</f>
        <v>0</v>
      </c>
      <c r="D209" s="3">
        <f>Inventory!O35*Inventory!C35*Inventory!I35/100</f>
        <v>0</v>
      </c>
      <c r="E209" s="3">
        <f>Inventory!P35*Inventory!C35*Inventory!I35/100</f>
        <v>0</v>
      </c>
      <c r="F209" s="3">
        <f>IF(Inventory!E35=0,0,Inventory!G35/Inventory!E35*Inventory!C35*Inventory!I35/100)</f>
        <v>0</v>
      </c>
      <c r="G209" s="3" t="b">
        <f>IF(Inventory!L35="diesel",Input!$D$49,IF(Inventory!L35="petrol",Input!$D$50,IF(Inventory!L35="diesel oil",Input!$D$51,IF(Inventory!L35="gas",Input!$D$52,IF(Inventory!L35="electricity",Input!$D$53)))))</f>
        <v>0</v>
      </c>
    </row>
    <row r="210" spans="1:7" ht="15" customHeight="1">
      <c r="A210" s="30">
        <f>Inventory!A36</f>
        <v>0</v>
      </c>
      <c r="B210" s="36">
        <f>Inventory!B36</f>
        <v>0</v>
      </c>
      <c r="C210" s="3">
        <f>G210*Inventory!M36/100*Inventory!N36*Inventory!C36*Inventory!I36/100</f>
        <v>0</v>
      </c>
      <c r="D210" s="3">
        <f>Inventory!O36*Inventory!C36*Inventory!I36/100</f>
        <v>0</v>
      </c>
      <c r="E210" s="3">
        <f>Inventory!P36*Inventory!C36*Inventory!I36/100</f>
        <v>0</v>
      </c>
      <c r="F210" s="3">
        <f>IF(Inventory!E36=0,0,Inventory!G36/Inventory!E36*Inventory!C36*Inventory!I36/100)</f>
        <v>0</v>
      </c>
      <c r="G210" s="3" t="b">
        <f>IF(Inventory!L36="diesel",Input!$D$49,IF(Inventory!L36="petrol",Input!$D$50,IF(Inventory!L36="diesel oil",Input!$D$51,IF(Inventory!L36="gas",Input!$D$52,IF(Inventory!L36="electricity",Input!$D$53)))))</f>
        <v>0</v>
      </c>
    </row>
    <row r="211" spans="1:7" ht="15" customHeight="1">
      <c r="A211" s="30">
        <f>Inventory!A37</f>
        <v>0</v>
      </c>
      <c r="B211" s="36">
        <f>Inventory!B37</f>
        <v>0</v>
      </c>
      <c r="C211" s="3">
        <f>G211*Inventory!M37/100*Inventory!N37*Inventory!C37*Inventory!I37/100</f>
        <v>0</v>
      </c>
      <c r="D211" s="3">
        <f>Inventory!O37*Inventory!C37*Inventory!I37/100</f>
        <v>0</v>
      </c>
      <c r="E211" s="3">
        <f>Inventory!P37*Inventory!C37*Inventory!I37/100</f>
        <v>0</v>
      </c>
      <c r="F211" s="3">
        <f>IF(Inventory!E37=0,0,Inventory!G37/Inventory!E37*Inventory!C37*Inventory!I37/100)</f>
        <v>0</v>
      </c>
      <c r="G211" s="3" t="b">
        <f>IF(Inventory!L37="diesel",Input!$D$49,IF(Inventory!L37="petrol",Input!$D$50,IF(Inventory!L37="diesel oil",Input!$D$51,IF(Inventory!L37="gas",Input!$D$52,IF(Inventory!L37="electricity",Input!$D$53)))))</f>
        <v>0</v>
      </c>
    </row>
    <row r="212" spans="1:7" ht="15" customHeight="1">
      <c r="A212" s="30">
        <f>Inventory!A38</f>
        <v>0</v>
      </c>
      <c r="B212" s="36">
        <f>Inventory!B38</f>
        <v>0</v>
      </c>
      <c r="C212" s="3">
        <f>G212*Inventory!M38/100*Inventory!N38*Inventory!C38*Inventory!I38/100</f>
        <v>0</v>
      </c>
      <c r="D212" s="3">
        <f>Inventory!O38*Inventory!C38*Inventory!I38/100</f>
        <v>0</v>
      </c>
      <c r="E212" s="3">
        <f>Inventory!P38*Inventory!C38*Inventory!I38/100</f>
        <v>0</v>
      </c>
      <c r="F212" s="3">
        <f>IF(Inventory!E38=0,0,Inventory!G38/Inventory!E38*Inventory!C38*Inventory!I38/100)</f>
        <v>0</v>
      </c>
      <c r="G212" s="3" t="b">
        <f>IF(Inventory!L38="diesel",Input!$D$49,IF(Inventory!L38="petrol",Input!$D$50,IF(Inventory!L38="diesel oil",Input!$D$51,IF(Inventory!L38="gas",Input!$D$52,IF(Inventory!L38="electricity",Input!$D$53)))))</f>
        <v>0</v>
      </c>
    </row>
    <row r="213" spans="1:7" ht="15" customHeight="1">
      <c r="A213" s="30">
        <f>Inventory!A39</f>
        <v>0</v>
      </c>
      <c r="B213" s="36">
        <f>Inventory!B39</f>
        <v>0</v>
      </c>
      <c r="C213" s="3">
        <f>G213*Inventory!M39/100*Inventory!N39*Inventory!C39*Inventory!I39/100</f>
        <v>0</v>
      </c>
      <c r="D213" s="3">
        <f>Inventory!O39*Inventory!C39*Inventory!I39/100</f>
        <v>0</v>
      </c>
      <c r="E213" s="3">
        <f>Inventory!P39*Inventory!C39*Inventory!I39/100</f>
        <v>0</v>
      </c>
      <c r="F213" s="3">
        <f>IF(Inventory!E39=0,0,Inventory!G39/Inventory!E39*Inventory!C39*Inventory!I39/100)</f>
        <v>0</v>
      </c>
      <c r="G213" s="3" t="b">
        <f>IF(Inventory!L39="diesel",Input!$D$49,IF(Inventory!L39="petrol",Input!$D$50,IF(Inventory!L39="diesel oil",Input!$D$51,IF(Inventory!L39="gas",Input!$D$52,IF(Inventory!L39="electricity",Input!$D$53)))))</f>
        <v>0</v>
      </c>
    </row>
    <row r="214" spans="1:7" ht="15" customHeight="1">
      <c r="A214" s="30">
        <f>Inventory!A40</f>
        <v>0</v>
      </c>
      <c r="B214" s="36">
        <f>Inventory!B40</f>
        <v>0</v>
      </c>
      <c r="C214" s="3">
        <f>G214*Inventory!M40/100*Inventory!N40*Inventory!C40*Inventory!I40/100</f>
        <v>0</v>
      </c>
      <c r="D214" s="3">
        <f>Inventory!O40*Inventory!C40*Inventory!I40/100</f>
        <v>0</v>
      </c>
      <c r="E214" s="3">
        <f>Inventory!P40*Inventory!C40*Inventory!I40/100</f>
        <v>0</v>
      </c>
      <c r="F214" s="3">
        <f>IF(Inventory!E40=0,0,Inventory!G40/Inventory!E40*Inventory!C40*Inventory!I40/100)</f>
        <v>0</v>
      </c>
      <c r="G214" s="3" t="b">
        <f>IF(Inventory!L40="diesel",Input!$D$49,IF(Inventory!L40="petrol",Input!$D$50,IF(Inventory!L40="diesel oil",Input!$D$51,IF(Inventory!L40="gas",Input!$D$52,IF(Inventory!L40="electricity",Input!$D$53)))))</f>
        <v>0</v>
      </c>
    </row>
    <row r="215" spans="1:7" ht="15" customHeight="1">
      <c r="A215" s="30">
        <f>Inventory!A41</f>
        <v>0</v>
      </c>
      <c r="B215" s="36">
        <f>Inventory!B41</f>
        <v>0</v>
      </c>
      <c r="C215" s="3">
        <f>G215*Inventory!M41/100*Inventory!N41*Inventory!C41*Inventory!I41/100</f>
        <v>0</v>
      </c>
      <c r="D215" s="3">
        <f>Inventory!O41*Inventory!C41*Inventory!I41/100</f>
        <v>0</v>
      </c>
      <c r="E215" s="3">
        <f>Inventory!P41*Inventory!C41*Inventory!I41/100</f>
        <v>0</v>
      </c>
      <c r="F215" s="3">
        <f>IF(Inventory!E41=0,0,Inventory!G41/Inventory!E41*Inventory!C41*Inventory!I41/100)</f>
        <v>0</v>
      </c>
      <c r="G215" s="3" t="b">
        <f>IF(Inventory!L41="diesel",Input!$D$49,IF(Inventory!L41="petrol",Input!$D$50,IF(Inventory!L41="diesel oil",Input!$D$51,IF(Inventory!L41="gas",Input!$D$52,IF(Inventory!L41="electricity",Input!$D$53)))))</f>
        <v>0</v>
      </c>
    </row>
    <row r="216" spans="1:7" ht="15" customHeight="1">
      <c r="A216" s="30">
        <f>Inventory!A42</f>
        <v>0</v>
      </c>
      <c r="B216" s="36">
        <f>Inventory!B42</f>
        <v>0</v>
      </c>
      <c r="C216" s="3">
        <f>G216*Inventory!M42/100*Inventory!N42*Inventory!C42*Inventory!I42/100</f>
        <v>0</v>
      </c>
      <c r="D216" s="3">
        <f>Inventory!O42*Inventory!C42*Inventory!I42/100</f>
        <v>0</v>
      </c>
      <c r="E216" s="3">
        <f>Inventory!P42*Inventory!C42*Inventory!I42/100</f>
        <v>0</v>
      </c>
      <c r="F216" s="3">
        <f>IF(Inventory!E42=0,0,Inventory!G42/Inventory!E42*Inventory!C42*Inventory!I42/100)</f>
        <v>0</v>
      </c>
      <c r="G216" s="3" t="b">
        <f>IF(Inventory!L42="diesel",Input!$D$49,IF(Inventory!L42="petrol",Input!$D$50,IF(Inventory!L42="diesel oil",Input!$D$51,IF(Inventory!L42="gas",Input!$D$52,IF(Inventory!L42="electricity",Input!$D$53)))))</f>
        <v>0</v>
      </c>
    </row>
    <row r="217" spans="1:7" ht="15" customHeight="1">
      <c r="A217" s="30">
        <f>Inventory!A43</f>
        <v>0</v>
      </c>
      <c r="B217" s="36">
        <f>Inventory!B43</f>
        <v>0</v>
      </c>
      <c r="C217" s="3">
        <f>G217*Inventory!M43/100*Inventory!N43*Inventory!C43*Inventory!I43/100</f>
        <v>0</v>
      </c>
      <c r="D217" s="3">
        <f>Inventory!O43*Inventory!C43*Inventory!I43/100</f>
        <v>0</v>
      </c>
      <c r="E217" s="3">
        <f>Inventory!P43*Inventory!C43*Inventory!I43/100</f>
        <v>0</v>
      </c>
      <c r="F217" s="3">
        <f>IF(Inventory!E43=0,0,Inventory!G43/Inventory!E43*Inventory!C43*Inventory!I43/100)</f>
        <v>0</v>
      </c>
      <c r="G217" s="3" t="b">
        <f>IF(Inventory!L43="diesel",Input!$D$49,IF(Inventory!L43="petrol",Input!$D$50,IF(Inventory!L43="diesel oil",Input!$D$51,IF(Inventory!L43="gas",Input!$D$52,IF(Inventory!L43="electricity",Input!$D$53)))))</f>
        <v>0</v>
      </c>
    </row>
    <row r="218" spans="1:7" ht="15" customHeight="1">
      <c r="A218" s="30">
        <f>Inventory!A44</f>
        <v>0</v>
      </c>
      <c r="B218" s="36">
        <f>Inventory!B44</f>
        <v>0</v>
      </c>
      <c r="C218" s="3">
        <f>G218*Inventory!M44/100*Inventory!N44*Inventory!C44*Inventory!I44/100</f>
        <v>0</v>
      </c>
      <c r="D218" s="3">
        <f>Inventory!O44*Inventory!C44*Inventory!I44/100</f>
        <v>0</v>
      </c>
      <c r="E218" s="3">
        <f>Inventory!P44*Inventory!C44*Inventory!I44/100</f>
        <v>0</v>
      </c>
      <c r="F218" s="3">
        <f>IF(Inventory!E44=0,0,Inventory!G44/Inventory!E44*Inventory!C44*Inventory!I44/100)</f>
        <v>0</v>
      </c>
      <c r="G218" s="3" t="b">
        <f>IF(Inventory!L44="diesel",Input!$D$49,IF(Inventory!L44="petrol",Input!$D$50,IF(Inventory!L44="diesel oil",Input!$D$51,IF(Inventory!L44="gas",Input!$D$52,IF(Inventory!L44="electricity",Input!$D$53)))))</f>
        <v>0</v>
      </c>
    </row>
    <row r="219" spans="1:7" ht="15" customHeight="1">
      <c r="A219" s="30">
        <f>Inventory!A45</f>
        <v>0</v>
      </c>
      <c r="B219" s="36">
        <f>Inventory!B45</f>
        <v>0</v>
      </c>
      <c r="C219" s="3">
        <f>G219*Inventory!M45/100*Inventory!N45*Inventory!C45*Inventory!I45/100</f>
        <v>0</v>
      </c>
      <c r="D219" s="3">
        <f>Inventory!O45*Inventory!C45*Inventory!I45/100</f>
        <v>0</v>
      </c>
      <c r="E219" s="3">
        <f>Inventory!P45*Inventory!C45*Inventory!I45/100</f>
        <v>0</v>
      </c>
      <c r="F219" s="3">
        <f>IF(Inventory!E45=0,0,Inventory!G45/Inventory!E45*Inventory!C45*Inventory!I45/100)</f>
        <v>0</v>
      </c>
      <c r="G219" s="3" t="b">
        <f>IF(Inventory!L45="diesel",Input!$D$49,IF(Inventory!L45="petrol",Input!$D$50,IF(Inventory!L45="diesel oil",Input!$D$51,IF(Inventory!L45="gas",Input!$D$52,IF(Inventory!L45="electricity",Input!$D$53)))))</f>
        <v>0</v>
      </c>
    </row>
    <row r="220" spans="1:7" ht="15" customHeight="1">
      <c r="A220" s="30">
        <f>Inventory!A46</f>
        <v>0</v>
      </c>
      <c r="B220" s="36">
        <f>Inventory!B46</f>
        <v>0</v>
      </c>
      <c r="C220" s="3">
        <f>G220*Inventory!M46/100*Inventory!N46*Inventory!C46*Inventory!I46/100</f>
        <v>0</v>
      </c>
      <c r="D220" s="3">
        <f>Inventory!O46*Inventory!C46*Inventory!I46/100</f>
        <v>0</v>
      </c>
      <c r="E220" s="3">
        <f>Inventory!P46*Inventory!C46*Inventory!I46/100</f>
        <v>0</v>
      </c>
      <c r="F220" s="3">
        <f>IF(Inventory!E46=0,0,Inventory!G46/Inventory!E46*Inventory!C46*Inventory!I46/100)</f>
        <v>0</v>
      </c>
      <c r="G220" s="3" t="b">
        <f>IF(Inventory!L46="diesel",Input!$D$49,IF(Inventory!L46="petrol",Input!$D$50,IF(Inventory!L46="diesel oil",Input!$D$51,IF(Inventory!L46="gas",Input!$D$52,IF(Inventory!L46="electricity",Input!$D$53)))))</f>
        <v>0</v>
      </c>
    </row>
    <row r="221" spans="1:7" ht="15" customHeight="1">
      <c r="A221" s="30">
        <f>Inventory!A47</f>
        <v>0</v>
      </c>
      <c r="B221" s="36">
        <f>Inventory!B47</f>
        <v>0</v>
      </c>
      <c r="C221" s="3">
        <f>G221*Inventory!M47/100*Inventory!N47*Inventory!C47*Inventory!I47/100</f>
        <v>0</v>
      </c>
      <c r="D221" s="3">
        <f>Inventory!O47*Inventory!C47*Inventory!I47/100</f>
        <v>0</v>
      </c>
      <c r="E221" s="3">
        <f>Inventory!P47*Inventory!C47*Inventory!I47/100</f>
        <v>0</v>
      </c>
      <c r="F221" s="3">
        <f>IF(Inventory!E47=0,0,Inventory!G47/Inventory!E47*Inventory!C47*Inventory!I47/100)</f>
        <v>0</v>
      </c>
      <c r="G221" s="3" t="b">
        <f>IF(Inventory!L47="diesel",Input!$D$49,IF(Inventory!L47="petrol",Input!$D$50,IF(Inventory!L47="diesel oil",Input!$D$51,IF(Inventory!L47="gas",Input!$D$52,IF(Inventory!L47="electricity",Input!$D$53)))))</f>
        <v>0</v>
      </c>
    </row>
    <row r="222" spans="1:7" ht="15" customHeight="1">
      <c r="A222" s="30">
        <f>Inventory!A48</f>
        <v>0</v>
      </c>
      <c r="B222" s="36">
        <f>Inventory!B48</f>
        <v>0</v>
      </c>
      <c r="C222" s="3">
        <f>G222*Inventory!M48/100*Inventory!N48*Inventory!C48*Inventory!I48/100</f>
        <v>0</v>
      </c>
      <c r="D222" s="3">
        <f>Inventory!O48*Inventory!C48*Inventory!I48/100</f>
        <v>0</v>
      </c>
      <c r="E222" s="3">
        <f>Inventory!P48*Inventory!C48*Inventory!I48/100</f>
        <v>0</v>
      </c>
      <c r="F222" s="3">
        <f>IF(Inventory!E48=0,0,Inventory!G48/Inventory!E48*Inventory!C48*Inventory!I48/100)</f>
        <v>0</v>
      </c>
      <c r="G222" s="3" t="b">
        <f>IF(Inventory!L48="diesel",Input!$D$49,IF(Inventory!L48="petrol",Input!$D$50,IF(Inventory!L48="diesel oil",Input!$D$51,IF(Inventory!L48="gas",Input!$D$52,IF(Inventory!L48="electricity",Input!$D$53)))))</f>
        <v>0</v>
      </c>
    </row>
    <row r="223" spans="1:7" ht="15" customHeight="1">
      <c r="A223" s="30">
        <f>Inventory!A49</f>
        <v>0</v>
      </c>
      <c r="B223" s="36">
        <f>Inventory!B49</f>
        <v>0</v>
      </c>
      <c r="C223" s="3">
        <f>G223*Inventory!M49/100*Inventory!N49*Inventory!C49*Inventory!I49/100</f>
        <v>0</v>
      </c>
      <c r="D223" s="3">
        <f>Inventory!O49*Inventory!C49*Inventory!I49/100</f>
        <v>0</v>
      </c>
      <c r="E223" s="3">
        <f>Inventory!P49*Inventory!C49*Inventory!I49/100</f>
        <v>0</v>
      </c>
      <c r="F223" s="3">
        <f>IF(Inventory!E49=0,0,Inventory!G49/Inventory!E49*Inventory!C49*Inventory!I49/100)</f>
        <v>0</v>
      </c>
      <c r="G223" s="3" t="b">
        <f>IF(Inventory!L49="diesel",Input!$D$49,IF(Inventory!L49="petrol",Input!$D$50,IF(Inventory!L49="diesel oil",Input!$D$51,IF(Inventory!L49="gas",Input!$D$52,IF(Inventory!L49="electricity",Input!$D$53)))))</f>
        <v>0</v>
      </c>
    </row>
    <row r="224" spans="1:7" ht="15" customHeight="1">
      <c r="A224" s="30">
        <f>Inventory!A50</f>
        <v>0</v>
      </c>
      <c r="B224" s="36">
        <f>Inventory!B50</f>
        <v>0</v>
      </c>
      <c r="C224" s="3">
        <f>G224*Inventory!M50/100*Inventory!N50*Inventory!C50*Inventory!I50/100</f>
        <v>0</v>
      </c>
      <c r="D224" s="3">
        <f>Inventory!O50*Inventory!C50*Inventory!I50/100</f>
        <v>0</v>
      </c>
      <c r="E224" s="3">
        <f>Inventory!P50*Inventory!C50*Inventory!I50/100</f>
        <v>0</v>
      </c>
      <c r="F224" s="3">
        <f>IF(Inventory!E50=0,0,Inventory!G50/Inventory!E50*Inventory!C50*Inventory!I50/100)</f>
        <v>0</v>
      </c>
      <c r="G224" s="3" t="b">
        <f>IF(Inventory!L50="diesel",Input!$D$49,IF(Inventory!L50="petrol",Input!$D$50,IF(Inventory!L50="diesel oil",Input!$D$51,IF(Inventory!L50="gas",Input!$D$52,IF(Inventory!L50="electricity",Input!$D$53)))))</f>
        <v>0</v>
      </c>
    </row>
    <row r="225" spans="1:8" ht="15" customHeight="1">
      <c r="A225" s="30">
        <f>Inventory!A51</f>
        <v>0</v>
      </c>
      <c r="B225" s="36">
        <f>Inventory!B51</f>
        <v>0</v>
      </c>
      <c r="C225" s="3">
        <f>G225*Inventory!M51/100*Inventory!N51*Inventory!C51*Inventory!I51/100</f>
        <v>0</v>
      </c>
      <c r="D225" s="3">
        <f>Inventory!O51*Inventory!C51*Inventory!I51/100</f>
        <v>0</v>
      </c>
      <c r="E225" s="3">
        <f>Inventory!P51*Inventory!C51*Inventory!I51/100</f>
        <v>0</v>
      </c>
      <c r="F225" s="3">
        <f>IF(Inventory!E51=0,0,Inventory!G51/Inventory!E51*Inventory!C51*Inventory!I51/100)</f>
        <v>0</v>
      </c>
      <c r="G225" s="3" t="b">
        <f>IF(Inventory!L51="diesel",Input!$D$49,IF(Inventory!L51="petrol",Input!$D$50,IF(Inventory!L51="diesel oil",Input!$D$51,IF(Inventory!L51="gas",Input!$D$52,IF(Inventory!L51="electricity",Input!$D$53)))))</f>
        <v>0</v>
      </c>
    </row>
    <row r="226" spans="1:8" ht="15" customHeight="1">
      <c r="A226" s="30">
        <f>Inventory!A52</f>
        <v>0</v>
      </c>
      <c r="B226" s="36">
        <f>Inventory!B52</f>
        <v>0</v>
      </c>
      <c r="C226" s="3">
        <f>G226*Inventory!M52/100*Inventory!N52*Inventory!C52*Inventory!I52/100</f>
        <v>0</v>
      </c>
      <c r="D226" s="3">
        <f>Inventory!O52*Inventory!C52*Inventory!I52/100</f>
        <v>0</v>
      </c>
      <c r="E226" s="3">
        <f>Inventory!P52*Inventory!C52*Inventory!I52/100</f>
        <v>0</v>
      </c>
      <c r="F226" s="3">
        <f>IF(Inventory!E52=0,0,Inventory!G52/Inventory!E52*Inventory!C52*Inventory!I52/100)</f>
        <v>0</v>
      </c>
      <c r="G226" s="3" t="b">
        <f>IF(Inventory!L52="diesel",Input!$D$49,IF(Inventory!L52="petrol",Input!$D$50,IF(Inventory!L52="diesel oil",Input!$D$51,IF(Inventory!L52="gas",Input!$D$52,IF(Inventory!L52="electricity",Input!$D$53)))))</f>
        <v>0</v>
      </c>
    </row>
    <row r="227" spans="1:8" ht="15" customHeight="1">
      <c r="A227" s="30">
        <f>Inventory!A53</f>
        <v>0</v>
      </c>
      <c r="B227" s="36">
        <f>Inventory!B53</f>
        <v>0</v>
      </c>
      <c r="C227" s="3">
        <f>G227*Inventory!M53/100*Inventory!N53*Inventory!C53*Inventory!I53/100</f>
        <v>0</v>
      </c>
      <c r="D227" s="3">
        <f>Inventory!O53*Inventory!C53*Inventory!I53/100</f>
        <v>0</v>
      </c>
      <c r="E227" s="3">
        <f>Inventory!P53*Inventory!C53*Inventory!I53/100</f>
        <v>0</v>
      </c>
      <c r="F227" s="3">
        <f>IF(Inventory!E53=0,0,Inventory!G53/Inventory!E53*Inventory!C53*Inventory!I53/100)</f>
        <v>0</v>
      </c>
      <c r="G227" s="3" t="b">
        <f>IF(Inventory!L53="diesel",Input!$D$49,IF(Inventory!L53="petrol",Input!$D$50,IF(Inventory!L53="diesel oil",Input!$D$51,IF(Inventory!L53="gas",Input!$D$52,IF(Inventory!L53="electricity",Input!$D$53)))))</f>
        <v>0</v>
      </c>
    </row>
    <row r="228" spans="1:8" ht="15" customHeight="1">
      <c r="A228" s="30">
        <f>Inventory!A54</f>
        <v>0</v>
      </c>
      <c r="B228" s="36">
        <f>Inventory!B54</f>
        <v>0</v>
      </c>
      <c r="C228" s="3">
        <f>G228*Inventory!M54/100*Inventory!N54*Inventory!C54*Inventory!I54/100</f>
        <v>0</v>
      </c>
      <c r="D228" s="3">
        <f>Inventory!O54*Inventory!C54*Inventory!I54/100</f>
        <v>0</v>
      </c>
      <c r="E228" s="3">
        <f>Inventory!P54*Inventory!C54*Inventory!I54/100</f>
        <v>0</v>
      </c>
      <c r="F228" s="3">
        <f>IF(Inventory!E54=0,0,Inventory!G54/Inventory!E54*Inventory!C54*Inventory!I54/100)</f>
        <v>0</v>
      </c>
      <c r="G228" s="3" t="b">
        <f>IF(Inventory!L54="diesel",Input!$D$49,IF(Inventory!L54="petrol",Input!$D$50,IF(Inventory!L54="diesel oil",Input!$D$51,IF(Inventory!L54="gas",Input!$D$52,IF(Inventory!L54="electricity",Input!$D$53)))))</f>
        <v>0</v>
      </c>
    </row>
    <row r="229" spans="1:8" ht="15" customHeight="1">
      <c r="A229" s="30">
        <f>Inventory!A55</f>
        <v>0</v>
      </c>
      <c r="B229" s="36">
        <f>Inventory!B55</f>
        <v>0</v>
      </c>
      <c r="C229" s="3">
        <f>G229*Inventory!M55/100*Inventory!N55*Inventory!C55*Inventory!I55/100</f>
        <v>0</v>
      </c>
      <c r="D229" s="3">
        <f>Inventory!O55*Inventory!C55*Inventory!I55/100</f>
        <v>0</v>
      </c>
      <c r="E229" s="3">
        <f>Inventory!P55*Inventory!C55*Inventory!I55/100</f>
        <v>0</v>
      </c>
      <c r="F229" s="3">
        <f>IF(Inventory!E55=0,0,Inventory!G55/Inventory!E55*Inventory!C55*Inventory!I55/100)</f>
        <v>0</v>
      </c>
      <c r="G229" s="3" t="b">
        <f>IF(Inventory!L55="diesel",Input!$D$49,IF(Inventory!L55="petrol",Input!$D$50,IF(Inventory!L55="diesel oil",Input!$D$51,IF(Inventory!L55="gas",Input!$D$52,IF(Inventory!L55="electricity",Input!$D$53)))))</f>
        <v>0</v>
      </c>
    </row>
    <row r="230" spans="1:8" ht="15" customHeight="1">
      <c r="A230" s="30">
        <f>Inventory!A56</f>
        <v>0</v>
      </c>
      <c r="B230" s="36">
        <f>Inventory!B56</f>
        <v>0</v>
      </c>
      <c r="C230" s="3">
        <f>G230*Inventory!M56/100*Inventory!N56*Inventory!C56*Inventory!I56/100</f>
        <v>0</v>
      </c>
      <c r="D230" s="3">
        <f>Inventory!O56*Inventory!C56*Inventory!I56/100</f>
        <v>0</v>
      </c>
      <c r="E230" s="3">
        <f>Inventory!P56*Inventory!C56*Inventory!I56/100</f>
        <v>0</v>
      </c>
      <c r="F230" s="3">
        <f>IF(Inventory!E56=0,0,Inventory!G56/Inventory!E56*Inventory!C56*Inventory!I56/100)</f>
        <v>0</v>
      </c>
      <c r="G230" s="3" t="b">
        <f>IF(Inventory!L56="diesel",Input!$D$49,IF(Inventory!L56="petrol",Input!$D$50,IF(Inventory!L56="diesel oil",Input!$D$51,IF(Inventory!L56="gas",Input!$D$52,IF(Inventory!L56="electricity",Input!$D$53)))))</f>
        <v>0</v>
      </c>
    </row>
    <row r="231" spans="1:8" ht="15" customHeight="1">
      <c r="A231" s="30">
        <f>Inventory!A57</f>
        <v>0</v>
      </c>
      <c r="B231" s="36">
        <f>Inventory!B57</f>
        <v>0</v>
      </c>
      <c r="C231" s="3">
        <f>G231*Inventory!M57/100*Inventory!N57*Inventory!C57*Inventory!I57/100</f>
        <v>0</v>
      </c>
      <c r="D231" s="3">
        <f>Inventory!O57*Inventory!C57*Inventory!I57/100</f>
        <v>0</v>
      </c>
      <c r="E231" s="3">
        <f>Inventory!P57*Inventory!C57*Inventory!I57/100</f>
        <v>0</v>
      </c>
      <c r="F231" s="3">
        <f>IF(Inventory!E57=0,0,Inventory!G57/Inventory!E57*Inventory!C57*Inventory!I57/100)</f>
        <v>0</v>
      </c>
      <c r="G231" s="3" t="b">
        <f>IF(Inventory!L57="diesel",Input!$D$49,IF(Inventory!L57="petrol",Input!$D$50,IF(Inventory!L57="diesel oil",Input!$D$51,IF(Inventory!L57="gas",Input!$D$52,IF(Inventory!L57="electricity",Input!$D$53)))))</f>
        <v>0</v>
      </c>
    </row>
    <row r="232" spans="1:8" ht="15" customHeight="1">
      <c r="A232" s="30">
        <f>Inventory!A58</f>
        <v>0</v>
      </c>
      <c r="B232" s="36">
        <f>Inventory!B58</f>
        <v>0</v>
      </c>
      <c r="C232" s="3">
        <f>G232*Inventory!M58/100*Inventory!N58*Inventory!C58*Inventory!I58/100</f>
        <v>0</v>
      </c>
      <c r="D232" s="3">
        <f>Inventory!O58*Inventory!C58*Inventory!I58/100</f>
        <v>0</v>
      </c>
      <c r="E232" s="3">
        <f>Inventory!P58*Inventory!C58*Inventory!I58/100</f>
        <v>0</v>
      </c>
      <c r="F232" s="3">
        <f>IF(Inventory!E58=0,0,Inventory!G58/Inventory!E58*Inventory!C58*Inventory!I58/100)</f>
        <v>0</v>
      </c>
      <c r="G232" s="3" t="b">
        <f>IF(Inventory!L58="diesel",Input!$D$49,IF(Inventory!L58="petrol",Input!$D$50,IF(Inventory!L58="diesel oil",Input!$D$51,IF(Inventory!L58="gas",Input!$D$52,IF(Inventory!L58="electricity",Input!$D$53)))))</f>
        <v>0</v>
      </c>
    </row>
    <row r="233" spans="1:8" ht="15" customHeight="1">
      <c r="A233" s="30">
        <f>Inventory!A65</f>
        <v>0</v>
      </c>
      <c r="B233" s="36">
        <f>Inventory!B65</f>
        <v>0</v>
      </c>
      <c r="C233" s="3">
        <f>G233*Inventory!M65/100*Inventory!N65*Inventory!C65*Inventory!I65/100</f>
        <v>0</v>
      </c>
      <c r="D233" s="3">
        <f>Inventory!O65*Inventory!C65*Inventory!I65/100</f>
        <v>0</v>
      </c>
      <c r="E233" s="3">
        <f>Inventory!P65*Inventory!C65*Inventory!I65/100</f>
        <v>0</v>
      </c>
      <c r="F233" s="3">
        <f>IF(Inventory!E59=0,0,Inventory!G59/Inventory!E59*Inventory!C59*Inventory!I59/100)</f>
        <v>0</v>
      </c>
      <c r="G233" s="3" t="b">
        <f>IF(Inventory!L65="diesel",Input!$D$49,IF(Inventory!L65="petrol",Input!$D$50,IF(Inventory!L65="diesel oil",Input!$D$51,IF(Inventory!L65="gas",Input!$D$52,IF(Inventory!L65="electricity",Input!$D$53)))))</f>
        <v>0</v>
      </c>
    </row>
    <row r="234" spans="1:8" ht="15" customHeight="1">
      <c r="A234" s="30">
        <f>Inventory!A66</f>
        <v>0</v>
      </c>
      <c r="B234" s="36">
        <f>Inventory!B66</f>
        <v>0</v>
      </c>
      <c r="C234" s="3">
        <f>G234*Inventory!M66/100*Inventory!N66*Inventory!C66*Inventory!I66/100</f>
        <v>0</v>
      </c>
      <c r="D234" s="3">
        <f>Inventory!O66*Inventory!C66*Inventory!I66/100</f>
        <v>0</v>
      </c>
      <c r="E234" s="3">
        <f>Inventory!P66*Inventory!C66*Inventory!I66/100</f>
        <v>0</v>
      </c>
      <c r="F234" s="3">
        <f>IF(Inventory!E60=0,0,Inventory!G60/Inventory!E60*Inventory!C60*Inventory!I60/100)</f>
        <v>0</v>
      </c>
      <c r="G234" s="3" t="b">
        <f>IF(Inventory!L66="diesel",Input!$D$49,IF(Inventory!L66="petrol",Input!$D$50,IF(Inventory!L66="diesel oil",Input!$D$51,IF(Inventory!L66="gas",Input!$D$52,IF(Inventory!L66="electricity",Input!$D$53)))))</f>
        <v>0</v>
      </c>
    </row>
    <row r="235" spans="1:8" ht="15" customHeight="1">
      <c r="A235" s="30">
        <f>Inventory!A67</f>
        <v>0</v>
      </c>
      <c r="B235" s="36">
        <f>Inventory!B67</f>
        <v>0</v>
      </c>
      <c r="C235" s="3">
        <f>G235*Inventory!M67/100*Inventory!N67*Inventory!C67*Inventory!I67/100</f>
        <v>0</v>
      </c>
      <c r="D235" s="3">
        <f>Inventory!O67*Inventory!C67*Inventory!I67/100</f>
        <v>0</v>
      </c>
      <c r="E235" s="3">
        <f>Inventory!P67*Inventory!C67*Inventory!I67/100</f>
        <v>0</v>
      </c>
      <c r="F235" s="3">
        <f>IF(Inventory!E61=0,0,Inventory!G61/Inventory!E61*Inventory!C61*Inventory!I61/100)</f>
        <v>0</v>
      </c>
      <c r="G235" s="3" t="b">
        <f>IF(Inventory!L67="diesel",Input!$D$49,IF(Inventory!L67="petrol",Input!$D$50,IF(Inventory!L67="diesel oil",Input!$D$51,IF(Inventory!L67="gas",Input!$D$52,IF(Inventory!L67="electricity",Input!$D$53)))))</f>
        <v>0</v>
      </c>
    </row>
    <row r="236" spans="1:8" ht="15" customHeight="1">
      <c r="B236" s="17" t="s">
        <v>370</v>
      </c>
      <c r="C236" s="17">
        <f>SUM(C202:C212)</f>
        <v>0</v>
      </c>
      <c r="D236" s="17">
        <f>SUM(D202:D212)</f>
        <v>0</v>
      </c>
      <c r="E236" s="17">
        <f>SUM(E202:E212)</f>
        <v>0</v>
      </c>
      <c r="F236" s="17">
        <f>SUM(F202:F212)</f>
        <v>0</v>
      </c>
      <c r="G236" s="17"/>
      <c r="H236" s="32">
        <f>SUM(C236:F236)</f>
        <v>0</v>
      </c>
    </row>
    <row r="237" spans="1:8" ht="15" customHeight="1">
      <c r="B237" s="14"/>
      <c r="C237" s="14"/>
      <c r="D237" s="14"/>
      <c r="E237" s="14"/>
    </row>
    <row r="238" spans="1:8" ht="25.5" customHeight="1">
      <c r="A238" s="226" t="s">
        <v>376</v>
      </c>
      <c r="B238" s="227" t="s">
        <v>292</v>
      </c>
      <c r="C238" s="228" t="s">
        <v>377</v>
      </c>
      <c r="D238" s="229" t="s">
        <v>378</v>
      </c>
      <c r="E238" s="229" t="s">
        <v>379</v>
      </c>
      <c r="F238" s="229" t="s">
        <v>349</v>
      </c>
      <c r="G238" s="216"/>
    </row>
    <row r="239" spans="1:8" ht="15" customHeight="1">
      <c r="A239" s="230">
        <f>Inventory!A71</f>
        <v>0</v>
      </c>
      <c r="B239" s="231">
        <f>Inventory!B71</f>
        <v>0</v>
      </c>
      <c r="C239" s="216">
        <f>Inventory!C71*Inventory!J71*Inventory!H71/100</f>
        <v>0</v>
      </c>
      <c r="D239" s="216">
        <f>IF(Inventory!F71&gt;Inventory!$E$3,0,IF(Inventory!E71=0,0,Inventory!G71/Inventory!E71*Inventory!H71/100*Inventory!C71))</f>
        <v>0</v>
      </c>
      <c r="E239" s="232">
        <f>IF(Inventory!F71&gt;Inventory!$E$3,"YES",0)</f>
        <v>0</v>
      </c>
      <c r="F239" s="216">
        <f>IF(E239="yes",((Inventory!G71)/Inventory!E71*Inventory!C71)*Inventory!H71/100,0)</f>
        <v>0</v>
      </c>
      <c r="G239" s="216"/>
    </row>
    <row r="240" spans="1:8" ht="15" customHeight="1">
      <c r="A240" s="230">
        <f>Inventory!A72</f>
        <v>0</v>
      </c>
      <c r="B240" s="231">
        <f>Inventory!B72</f>
        <v>0</v>
      </c>
      <c r="C240" s="216">
        <f>Inventory!C72*Inventory!J72*Inventory!H72/100</f>
        <v>0</v>
      </c>
      <c r="D240" s="216">
        <f>IF(Inventory!F72&gt;Inventory!$E$3,0,IF(Inventory!E72=0,0,Inventory!G72/Inventory!E72*Inventory!H72/100*Inventory!C72))</f>
        <v>0</v>
      </c>
      <c r="E240" s="232">
        <f>IF(Inventory!F72&gt;Inventory!$E$3,"YES",0)</f>
        <v>0</v>
      </c>
      <c r="F240" s="216">
        <f>IF(E240="yes",((Inventory!G72)/Inventory!E72*Inventory!C72)*Inventory!H72/100,0)</f>
        <v>0</v>
      </c>
      <c r="G240" s="216"/>
    </row>
    <row r="241" spans="1:7" ht="15" customHeight="1">
      <c r="A241" s="230">
        <f>Inventory!A73</f>
        <v>0</v>
      </c>
      <c r="B241" s="231">
        <f>Inventory!B73</f>
        <v>0</v>
      </c>
      <c r="C241" s="216">
        <f>Inventory!C73*Inventory!J73*Inventory!H73/100</f>
        <v>0</v>
      </c>
      <c r="D241" s="216">
        <f>IF(Inventory!F73&gt;Inventory!$E$3,0,IF(Inventory!E73=0,0,Inventory!G73/Inventory!E73*Inventory!H73/100*Inventory!C73))</f>
        <v>0</v>
      </c>
      <c r="E241" s="232">
        <f>IF(Inventory!F73&gt;Inventory!$E$3,"YES",0)</f>
        <v>0</v>
      </c>
      <c r="F241" s="216">
        <f>IF(E241="yes",((Inventory!G73)/Inventory!E73*Inventory!C73)*Inventory!H73/100,0)</f>
        <v>0</v>
      </c>
      <c r="G241" s="216"/>
    </row>
    <row r="242" spans="1:7" ht="15" customHeight="1">
      <c r="A242" s="230">
        <f>Inventory!A74</f>
        <v>0</v>
      </c>
      <c r="B242" s="231">
        <f>Inventory!B74</f>
        <v>0</v>
      </c>
      <c r="C242" s="216">
        <f>Inventory!C74*Inventory!J74*Inventory!H74/100</f>
        <v>0</v>
      </c>
      <c r="D242" s="216">
        <f>IF(Inventory!F74&gt;Inventory!$E$3,0,IF(Inventory!E74=0,0,Inventory!G74/Inventory!E74*Inventory!H74/100*Inventory!C74))</f>
        <v>0</v>
      </c>
      <c r="E242" s="232">
        <f>IF(Inventory!F74&gt;Inventory!$E$3,"YES",0)</f>
        <v>0</v>
      </c>
      <c r="F242" s="216">
        <f>IF(E242="yes",((Inventory!G74)/Inventory!E74*Inventory!C74)*Inventory!H74/100,0)</f>
        <v>0</v>
      </c>
      <c r="G242" s="216"/>
    </row>
    <row r="243" spans="1:7" ht="15" customHeight="1">
      <c r="A243" s="230">
        <f>Inventory!A75</f>
        <v>0</v>
      </c>
      <c r="B243" s="231">
        <f>Inventory!B75</f>
        <v>0</v>
      </c>
      <c r="C243" s="216">
        <f>Inventory!C75*Inventory!J75*Inventory!H75/100</f>
        <v>0</v>
      </c>
      <c r="D243" s="216">
        <f>IF(Inventory!F75&gt;Inventory!$E$3,0,IF(Inventory!E75=0,0,Inventory!G75/Inventory!E75*Inventory!H75/100*Inventory!C75))</f>
        <v>0</v>
      </c>
      <c r="E243" s="232">
        <f>IF(Inventory!F75&gt;Inventory!$E$3,"YES",0)</f>
        <v>0</v>
      </c>
      <c r="F243" s="216">
        <f>IF(E243="yes",((Inventory!G75)/Inventory!E75*Inventory!C75)*Inventory!H75/100,0)</f>
        <v>0</v>
      </c>
      <c r="G243" s="216"/>
    </row>
    <row r="244" spans="1:7" ht="15" customHeight="1">
      <c r="A244" s="230">
        <f>Inventory!A76</f>
        <v>0</v>
      </c>
      <c r="B244" s="231">
        <f>Inventory!B76</f>
        <v>0</v>
      </c>
      <c r="C244" s="216">
        <f>Inventory!C76*Inventory!J76*Inventory!H76/100</f>
        <v>0</v>
      </c>
      <c r="D244" s="216">
        <f>IF(Inventory!F76&gt;Inventory!$E$3,0,IF(Inventory!E76=0,0,Inventory!G76/Inventory!E76*Inventory!H76/100*Inventory!C76))</f>
        <v>0</v>
      </c>
      <c r="E244" s="232">
        <f>IF(Inventory!F76&gt;Inventory!$E$3,"YES",0)</f>
        <v>0</v>
      </c>
      <c r="F244" s="216">
        <f>IF(E244="yes",((Inventory!G76)/Inventory!E76*Inventory!C76)*Inventory!H76/100,0)</f>
        <v>0</v>
      </c>
      <c r="G244" s="216"/>
    </row>
    <row r="245" spans="1:7" ht="15" customHeight="1">
      <c r="A245" s="230">
        <f>Inventory!A77</f>
        <v>0</v>
      </c>
      <c r="B245" s="231">
        <f>Inventory!B77</f>
        <v>0</v>
      </c>
      <c r="C245" s="216">
        <f>Inventory!C77*Inventory!J77*Inventory!H77/100</f>
        <v>0</v>
      </c>
      <c r="D245" s="216">
        <f>IF(Inventory!F77&gt;Inventory!$E$3,0,IF(Inventory!E77=0,0,Inventory!G77/Inventory!E77*Inventory!H77/100*Inventory!C77))</f>
        <v>0</v>
      </c>
      <c r="E245" s="232">
        <f>IF(Inventory!F77&gt;Inventory!$E$3,"YES",0)</f>
        <v>0</v>
      </c>
      <c r="F245" s="216">
        <f>IF(E245="yes",((Inventory!G77)/Inventory!E77*Inventory!C77)*Inventory!H77/100,0)</f>
        <v>0</v>
      </c>
      <c r="G245" s="216"/>
    </row>
    <row r="246" spans="1:7" ht="15" customHeight="1">
      <c r="A246" s="230">
        <f>Inventory!A78</f>
        <v>0</v>
      </c>
      <c r="B246" s="231">
        <f>Inventory!B78</f>
        <v>0</v>
      </c>
      <c r="C246" s="216">
        <f>Inventory!C78*Inventory!J78*Inventory!H78/100</f>
        <v>0</v>
      </c>
      <c r="D246" s="216">
        <f>IF(Inventory!F78&gt;Inventory!$E$3,0,IF(Inventory!E78=0,0,Inventory!G78/Inventory!E78*Inventory!H78/100*Inventory!C78))</f>
        <v>0</v>
      </c>
      <c r="E246" s="232">
        <f>IF(Inventory!F78&gt;Inventory!$E$3,"YES",0)</f>
        <v>0</v>
      </c>
      <c r="F246" s="216">
        <f>IF(E246="yes",((Inventory!G78)/Inventory!E78*Inventory!C78)*Inventory!H78/100,0)</f>
        <v>0</v>
      </c>
      <c r="G246" s="216"/>
    </row>
    <row r="247" spans="1:7" ht="15" customHeight="1">
      <c r="A247" s="230">
        <f>Inventory!A79</f>
        <v>0</v>
      </c>
      <c r="B247" s="231">
        <f>Inventory!B79</f>
        <v>0</v>
      </c>
      <c r="C247" s="216">
        <f>Inventory!C79*Inventory!J79*Inventory!H79/100</f>
        <v>0</v>
      </c>
      <c r="D247" s="216">
        <f>IF(Inventory!F79&gt;Inventory!$E$3,0,IF(Inventory!E79=0,0,Inventory!G79/Inventory!E79*Inventory!H79/100*Inventory!C79))</f>
        <v>0</v>
      </c>
      <c r="E247" s="232">
        <f>IF(Inventory!F79&gt;Inventory!$E$3,"YES",0)</f>
        <v>0</v>
      </c>
      <c r="F247" s="216">
        <f>IF(E247="yes",((Inventory!G79)/Inventory!E79*Inventory!C79)*Inventory!H79/100,0)</f>
        <v>0</v>
      </c>
      <c r="G247" s="216"/>
    </row>
    <row r="248" spans="1:7" ht="15" customHeight="1">
      <c r="A248" s="230">
        <f>Inventory!A80</f>
        <v>0</v>
      </c>
      <c r="B248" s="231">
        <f>Inventory!B80</f>
        <v>0</v>
      </c>
      <c r="C248" s="216">
        <f>Inventory!C80*Inventory!J80*Inventory!H80/100</f>
        <v>0</v>
      </c>
      <c r="D248" s="216">
        <f>IF(Inventory!F80&gt;Inventory!$E$3,0,IF(Inventory!E80=0,0,Inventory!G80/Inventory!E80*Inventory!H80/100*Inventory!C80))</f>
        <v>0</v>
      </c>
      <c r="E248" s="232">
        <f>IF(Inventory!F80&gt;Inventory!$E$3,"YES",0)</f>
        <v>0</v>
      </c>
      <c r="F248" s="216">
        <f>IF(E248="yes",((Inventory!G80)/Inventory!E80*Inventory!C80)*Inventory!H80/100,0)</f>
        <v>0</v>
      </c>
      <c r="G248" s="216"/>
    </row>
    <row r="249" spans="1:7" ht="15" customHeight="1">
      <c r="A249" s="230">
        <f>Inventory!A81</f>
        <v>0</v>
      </c>
      <c r="B249" s="231">
        <f>Inventory!B81</f>
        <v>0</v>
      </c>
      <c r="C249" s="216">
        <f>Inventory!C81*Inventory!J81*Inventory!H81/100</f>
        <v>0</v>
      </c>
      <c r="D249" s="216">
        <f>IF(Inventory!F81&gt;Inventory!$E$3,0,IF(Inventory!E81=0,0,Inventory!G81/Inventory!E81*Inventory!H81/100*Inventory!C81))</f>
        <v>0</v>
      </c>
      <c r="E249" s="232">
        <f>IF(Inventory!F81&gt;Inventory!$E$3,"YES",0)</f>
        <v>0</v>
      </c>
      <c r="F249" s="216">
        <f>IF(E249="yes",((Inventory!G81)/Inventory!E81*Inventory!C81)*Inventory!H81/100,0)</f>
        <v>0</v>
      </c>
      <c r="G249" s="216"/>
    </row>
    <row r="250" spans="1:7" ht="15" customHeight="1">
      <c r="A250" s="230">
        <f>Inventory!A82</f>
        <v>0</v>
      </c>
      <c r="B250" s="231">
        <f>Inventory!B82</f>
        <v>0</v>
      </c>
      <c r="C250" s="216">
        <f>Inventory!C82*Inventory!J82*Inventory!H82/100</f>
        <v>0</v>
      </c>
      <c r="D250" s="216">
        <f>IF(Inventory!F82&gt;Inventory!$E$3,0,IF(Inventory!E82=0,0,Inventory!G82/Inventory!E82*Inventory!H82/100*Inventory!C82))</f>
        <v>0</v>
      </c>
      <c r="E250" s="232">
        <f>IF(Inventory!F82&gt;Inventory!$E$3,"YES",0)</f>
        <v>0</v>
      </c>
      <c r="F250" s="216">
        <f>IF(E250="yes",((Inventory!G82)/Inventory!E82*Inventory!C82)*Inventory!H82/100,0)</f>
        <v>0</v>
      </c>
      <c r="G250" s="216"/>
    </row>
    <row r="251" spans="1:7" ht="15" customHeight="1">
      <c r="A251" s="230">
        <f>Inventory!A83</f>
        <v>0</v>
      </c>
      <c r="B251" s="231">
        <f>Inventory!B83</f>
        <v>0</v>
      </c>
      <c r="C251" s="216">
        <f>Inventory!C83*Inventory!J83*Inventory!H83/100</f>
        <v>0</v>
      </c>
      <c r="D251" s="216">
        <f>IF(Inventory!F83&gt;Inventory!$E$3,0,IF(Inventory!E83=0,0,Inventory!G83/Inventory!E83*Inventory!H83/100*Inventory!C83))</f>
        <v>0</v>
      </c>
      <c r="E251" s="232">
        <f>IF(Inventory!F83&gt;Inventory!$E$3,"YES",0)</f>
        <v>0</v>
      </c>
      <c r="F251" s="216">
        <f>IF(E251="yes",((Inventory!G83)/Inventory!E83*Inventory!C83)*Inventory!H83/100,0)</f>
        <v>0</v>
      </c>
      <c r="G251" s="216"/>
    </row>
    <row r="252" spans="1:7" ht="15" customHeight="1">
      <c r="A252" s="230">
        <f>Inventory!A84</f>
        <v>0</v>
      </c>
      <c r="B252" s="231">
        <f>Inventory!B84</f>
        <v>0</v>
      </c>
      <c r="C252" s="216">
        <f>Inventory!C84*Inventory!J84*Inventory!H84/100</f>
        <v>0</v>
      </c>
      <c r="D252" s="216">
        <f>IF(Inventory!F84&gt;Inventory!$E$3,0,IF(Inventory!E84=0,0,Inventory!G84/Inventory!E84*Inventory!H84/100*Inventory!C84))</f>
        <v>0</v>
      </c>
      <c r="E252" s="232">
        <f>IF(Inventory!F84&gt;Inventory!$E$3,"YES",0)</f>
        <v>0</v>
      </c>
      <c r="F252" s="216">
        <f>IF(E252="yes",((Inventory!G84)/Inventory!E84*Inventory!C84)*Inventory!H84/100,0)</f>
        <v>0</v>
      </c>
      <c r="G252" s="216"/>
    </row>
    <row r="253" spans="1:7" ht="15" customHeight="1">
      <c r="A253" s="230">
        <f>Inventory!A85</f>
        <v>0</v>
      </c>
      <c r="B253" s="231">
        <f>Inventory!B85</f>
        <v>0</v>
      </c>
      <c r="C253" s="216">
        <f>Inventory!C85*Inventory!J85*Inventory!H85/100</f>
        <v>0</v>
      </c>
      <c r="D253" s="216">
        <f>IF(Inventory!F85&gt;Inventory!$E$3,0,IF(Inventory!E85=0,0,Inventory!G85/Inventory!E85*Inventory!H85/100*Inventory!C85))</f>
        <v>0</v>
      </c>
      <c r="E253" s="232">
        <f>IF(Inventory!F85&gt;Inventory!$E$3,"YES",0)</f>
        <v>0</v>
      </c>
      <c r="F253" s="216">
        <f>IF(E253="yes",((Inventory!G85)/Inventory!E85*Inventory!C85)*Inventory!H85/100,0)</f>
        <v>0</v>
      </c>
      <c r="G253" s="216"/>
    </row>
    <row r="254" spans="1:7" ht="15" customHeight="1">
      <c r="A254" s="230">
        <f>Inventory!A86</f>
        <v>0</v>
      </c>
      <c r="B254" s="231">
        <f>Inventory!B86</f>
        <v>0</v>
      </c>
      <c r="C254" s="216">
        <f>Inventory!C86*Inventory!J86*Inventory!H86/100</f>
        <v>0</v>
      </c>
      <c r="D254" s="216">
        <f>IF(Inventory!F86&gt;Inventory!$E$3,0,IF(Inventory!E86=0,0,Inventory!G86/Inventory!E86*Inventory!H86/100*Inventory!C86))</f>
        <v>0</v>
      </c>
      <c r="E254" s="232">
        <f>IF(Inventory!F86&gt;Inventory!$E$3,"YES",0)</f>
        <v>0</v>
      </c>
      <c r="F254" s="216">
        <f>IF(E254="yes",((Inventory!G86)/Inventory!E86*Inventory!C86)*Inventory!H86/100,0)</f>
        <v>0</v>
      </c>
      <c r="G254" s="216"/>
    </row>
    <row r="255" spans="1:7" ht="15" customHeight="1">
      <c r="A255" s="230">
        <f>Inventory!A87</f>
        <v>0</v>
      </c>
      <c r="B255" s="231">
        <f>Inventory!B87</f>
        <v>0</v>
      </c>
      <c r="C255" s="216">
        <f>Inventory!C87*Inventory!J87*Inventory!H87/100</f>
        <v>0</v>
      </c>
      <c r="D255" s="216">
        <f>IF(Inventory!F87&gt;Inventory!$E$3,0,IF(Inventory!E87=0,0,Inventory!G87/Inventory!E87*Inventory!H87/100*Inventory!C87))</f>
        <v>0</v>
      </c>
      <c r="E255" s="232">
        <f>IF(Inventory!F87&gt;Inventory!$E$3,"YES",0)</f>
        <v>0</v>
      </c>
      <c r="F255" s="216">
        <f>IF(E255="yes",((Inventory!G87)/Inventory!E87*Inventory!C87)*Inventory!H87/100,0)</f>
        <v>0</v>
      </c>
      <c r="G255" s="216"/>
    </row>
    <row r="256" spans="1:7" ht="15" customHeight="1">
      <c r="A256" s="230">
        <f>Inventory!A88</f>
        <v>0</v>
      </c>
      <c r="B256" s="231">
        <f>Inventory!B88</f>
        <v>0</v>
      </c>
      <c r="C256" s="216">
        <f>Inventory!C88*Inventory!J88*Inventory!H88/100</f>
        <v>0</v>
      </c>
      <c r="D256" s="216">
        <f>IF(Inventory!F88&gt;Inventory!$E$3,0,IF(Inventory!E88=0,0,Inventory!G88/Inventory!E88*Inventory!H88/100*Inventory!C88))</f>
        <v>0</v>
      </c>
      <c r="E256" s="232">
        <f>IF(Inventory!F88&gt;Inventory!$E$3,"YES",0)</f>
        <v>0</v>
      </c>
      <c r="F256" s="216">
        <f>IF(E256="yes",((Inventory!G88)/Inventory!E88*Inventory!C88)*Inventory!H88/100,0)</f>
        <v>0</v>
      </c>
      <c r="G256" s="216"/>
    </row>
    <row r="257" spans="1:7" ht="15" customHeight="1">
      <c r="A257" s="230">
        <f>Inventory!A89</f>
        <v>0</v>
      </c>
      <c r="B257" s="231">
        <f>Inventory!B89</f>
        <v>0</v>
      </c>
      <c r="C257" s="216">
        <f>Inventory!C89*Inventory!J89*Inventory!H89/100</f>
        <v>0</v>
      </c>
      <c r="D257" s="216">
        <f>IF(Inventory!F89&gt;Inventory!$E$3,0,IF(Inventory!E89=0,0,Inventory!G89/Inventory!E89*Inventory!H89/100*Inventory!C89))</f>
        <v>0</v>
      </c>
      <c r="E257" s="232">
        <f>IF(Inventory!F89&gt;Inventory!$E$3,"YES",0)</f>
        <v>0</v>
      </c>
      <c r="F257" s="216">
        <f>IF(E257="yes",((Inventory!G89)/Inventory!E89*Inventory!C89)*Inventory!H89/100,0)</f>
        <v>0</v>
      </c>
      <c r="G257" s="216"/>
    </row>
    <row r="258" spans="1:7" ht="15" customHeight="1">
      <c r="A258" s="230">
        <f>Inventory!A90</f>
        <v>0</v>
      </c>
      <c r="B258" s="231">
        <f>Inventory!B90</f>
        <v>0</v>
      </c>
      <c r="C258" s="216">
        <f>Inventory!C90*Inventory!J90*Inventory!H90/100</f>
        <v>0</v>
      </c>
      <c r="D258" s="216">
        <f>IF(Inventory!F90&gt;Inventory!$E$3,0,IF(Inventory!E90=0,0,Inventory!G90/Inventory!E90*Inventory!H90/100*Inventory!C90))</f>
        <v>0</v>
      </c>
      <c r="E258" s="232">
        <f>IF(Inventory!F90&gt;Inventory!$E$3,"YES",0)</f>
        <v>0</v>
      </c>
      <c r="F258" s="216">
        <f>IF(E258="yes",((Inventory!G90)/Inventory!E90*Inventory!C90)*Inventory!H90/100,0)</f>
        <v>0</v>
      </c>
      <c r="G258" s="216"/>
    </row>
    <row r="259" spans="1:7" ht="15" customHeight="1">
      <c r="A259" s="230">
        <f>Inventory!A91</f>
        <v>0</v>
      </c>
      <c r="B259" s="231">
        <f>Inventory!B91</f>
        <v>0</v>
      </c>
      <c r="C259" s="216">
        <f>Inventory!C91*Inventory!J91*Inventory!H91/100</f>
        <v>0</v>
      </c>
      <c r="D259" s="216">
        <f>IF(Inventory!F91&gt;Inventory!$E$3,0,IF(Inventory!E91=0,0,Inventory!G91/Inventory!E91*Inventory!H91/100*Inventory!C91))</f>
        <v>0</v>
      </c>
      <c r="E259" s="232">
        <f>IF(Inventory!F91&gt;Inventory!$E$3,"YES",0)</f>
        <v>0</v>
      </c>
      <c r="F259" s="216">
        <f>IF(E259="yes",((Inventory!G91)/Inventory!E91*Inventory!C91)*Inventory!H91/100,0)</f>
        <v>0</v>
      </c>
      <c r="G259" s="216"/>
    </row>
    <row r="260" spans="1:7" ht="15" customHeight="1">
      <c r="A260" s="230">
        <f>Inventory!A92</f>
        <v>0</v>
      </c>
      <c r="B260" s="231">
        <f>Inventory!B92</f>
        <v>0</v>
      </c>
      <c r="C260" s="216">
        <f>Inventory!C92*Inventory!J92*Inventory!H92/100</f>
        <v>0</v>
      </c>
      <c r="D260" s="216">
        <f>IF(Inventory!F92&gt;Inventory!$E$3,0,IF(Inventory!E92=0,0,Inventory!G92/Inventory!E92*Inventory!H92/100*Inventory!C92))</f>
        <v>0</v>
      </c>
      <c r="E260" s="232">
        <f>IF(Inventory!F92&gt;Inventory!$E$3,"YES",0)</f>
        <v>0</v>
      </c>
      <c r="F260" s="216">
        <f>IF(E260="yes",((Inventory!G92)/Inventory!E92*Inventory!C92)*Inventory!H92/100,0)</f>
        <v>0</v>
      </c>
      <c r="G260" s="216"/>
    </row>
    <row r="261" spans="1:7" ht="15" customHeight="1">
      <c r="A261" s="230">
        <f>Inventory!A98</f>
        <v>0</v>
      </c>
      <c r="B261" s="231">
        <f>Inventory!B98</f>
        <v>0</v>
      </c>
      <c r="C261" s="216">
        <f>Inventory!C98*Inventory!J98*Inventory!H98/100</f>
        <v>0</v>
      </c>
      <c r="D261" s="216">
        <f>IF(Inventory!F93&gt;Inventory!$E$3,0,IF(Inventory!E93=0,0,Inventory!G93/Inventory!E93*Inventory!H93/100*Inventory!C93))</f>
        <v>0</v>
      </c>
      <c r="E261" s="232">
        <f>IF(Inventory!F98&gt;Inventory!$E$3,"YES",0)</f>
        <v>0</v>
      </c>
      <c r="F261" s="216">
        <f>IF(E261="yes",((Inventory!G93)/Inventory!E93*Inventory!C93)*Inventory!H93/100,0)</f>
        <v>0</v>
      </c>
      <c r="G261" s="216"/>
    </row>
    <row r="262" spans="1:7" ht="15" customHeight="1">
      <c r="A262" s="230">
        <f>Inventory!A99</f>
        <v>0</v>
      </c>
      <c r="B262" s="231">
        <f>Inventory!B99</f>
        <v>0</v>
      </c>
      <c r="C262" s="216">
        <f>Inventory!C99*Inventory!J99*Inventory!H99/100</f>
        <v>0</v>
      </c>
      <c r="D262" s="216">
        <f>IF(Inventory!F94&gt;Inventory!$E$3,0,IF(Inventory!E94=0,0,Inventory!G94/Inventory!E94*Inventory!H94/100*Inventory!C94))</f>
        <v>0</v>
      </c>
      <c r="E262" s="232">
        <f>IF(Inventory!F99&gt;Inventory!$E$3,"YES",0)</f>
        <v>0</v>
      </c>
      <c r="F262" s="216">
        <f>IF(E262="yes",((Inventory!G94)/Inventory!E94*Inventory!C94)*Inventory!H94/100,0)</f>
        <v>0</v>
      </c>
      <c r="G262" s="216"/>
    </row>
    <row r="263" spans="1:7" ht="15" customHeight="1">
      <c r="A263" s="230">
        <f>Inventory!A100</f>
        <v>0</v>
      </c>
      <c r="B263" s="231">
        <f>Inventory!B100</f>
        <v>0</v>
      </c>
      <c r="C263" s="216">
        <f>Inventory!C100*Inventory!J100*Inventory!H100/100</f>
        <v>0</v>
      </c>
      <c r="D263" s="216">
        <f>IF(Inventory!F95&gt;Inventory!$E$3,0,IF(Inventory!E95=0,0,Inventory!G95/Inventory!E95*Inventory!H95/100*Inventory!C95))</f>
        <v>0</v>
      </c>
      <c r="E263" s="232">
        <f>IF(Inventory!F100&gt;Inventory!$E$3,"YES",0)</f>
        <v>0</v>
      </c>
      <c r="F263" s="216">
        <f>IF(E263="yes",((Inventory!G95)/Inventory!E95*Inventory!C95)*Inventory!H95/100,0)</f>
        <v>0</v>
      </c>
      <c r="G263" s="216"/>
    </row>
    <row r="264" spans="1:7" ht="15" customHeight="1">
      <c r="A264" s="230">
        <f>Inventory!A101</f>
        <v>0</v>
      </c>
      <c r="B264" s="231">
        <f>Inventory!B101</f>
        <v>0</v>
      </c>
      <c r="C264" s="216">
        <f>Inventory!C101*Inventory!J101*Inventory!H101/100</f>
        <v>0</v>
      </c>
      <c r="D264" s="216">
        <f>IF(Inventory!F96&gt;Inventory!$E$3,0,IF(Inventory!E96=0,0,Inventory!G96/Inventory!E96*Inventory!H96/100*Inventory!C96))</f>
        <v>0</v>
      </c>
      <c r="E264" s="232">
        <f>IF(Inventory!F101&gt;Inventory!$E$3,"YES",0)</f>
        <v>0</v>
      </c>
      <c r="F264" s="216">
        <f>IF(E264="yes",((Inventory!G96)/Inventory!E96*Inventory!C96)*Inventory!H96/100,0)</f>
        <v>0</v>
      </c>
      <c r="G264" s="216"/>
    </row>
    <row r="265" spans="1:7" ht="15" customHeight="1">
      <c r="A265" s="230">
        <f>Inventory!A102</f>
        <v>0</v>
      </c>
      <c r="B265" s="231">
        <f>Inventory!B102</f>
        <v>0</v>
      </c>
      <c r="C265" s="216">
        <f>Inventory!C102*Inventory!J102*Inventory!H102/100</f>
        <v>0</v>
      </c>
      <c r="D265" s="216">
        <f>IF(Inventory!F97&gt;Inventory!$E$3,0,IF(Inventory!E97=0,0,Inventory!G97/Inventory!E97*Inventory!H97/100*Inventory!C97))</f>
        <v>0</v>
      </c>
      <c r="E265" s="232">
        <f>IF(Inventory!F102&gt;Inventory!$E$3,"YES",0)</f>
        <v>0</v>
      </c>
      <c r="F265" s="216">
        <f>IF(E265="yes",((Inventory!G97)/Inventory!E97*Inventory!C97)*Inventory!H97/100,0)</f>
        <v>0</v>
      </c>
      <c r="G265" s="216"/>
    </row>
    <row r="266" spans="1:7" ht="15" customHeight="1">
      <c r="A266" s="230">
        <f>Inventory!A103</f>
        <v>0</v>
      </c>
      <c r="B266" s="231">
        <f>Inventory!B103</f>
        <v>0</v>
      </c>
      <c r="C266" s="216">
        <f>Inventory!C103*Inventory!J103*Inventory!H103/100</f>
        <v>0</v>
      </c>
      <c r="D266" s="216">
        <f>IF(Inventory!F98&gt;Inventory!$E$3,0,IF(Inventory!E98=0,0,Inventory!G98/Inventory!E98*Inventory!H98/100*Inventory!C98))</f>
        <v>0</v>
      </c>
      <c r="E266" s="232">
        <f>IF(Inventory!F103&gt;Inventory!$E$3,"YES",0)</f>
        <v>0</v>
      </c>
      <c r="F266" s="216">
        <f>IF(E266="yes",((Inventory!G98)/Inventory!E98*Inventory!C98)*Inventory!H98/100,0)</f>
        <v>0</v>
      </c>
      <c r="G266" s="216"/>
    </row>
    <row r="267" spans="1:7" ht="15" customHeight="1">
      <c r="A267" s="230">
        <f>Inventory!A104</f>
        <v>0</v>
      </c>
      <c r="B267" s="231">
        <f>Inventory!B104</f>
        <v>0</v>
      </c>
      <c r="C267" s="216">
        <f>Inventory!C104*Inventory!J104*Inventory!H104/100</f>
        <v>0</v>
      </c>
      <c r="D267" s="216">
        <f>IF(Inventory!F99&gt;Inventory!$E$3,0,IF(Inventory!E99=0,0,Inventory!G99/Inventory!E99*Inventory!H99/100*Inventory!C99))</f>
        <v>0</v>
      </c>
      <c r="E267" s="232">
        <f>IF(Inventory!F104&gt;Inventory!$E$3,"YES",0)</f>
        <v>0</v>
      </c>
      <c r="F267" s="216">
        <f>IF(E267="yes",((Inventory!G99)/Inventory!E99*Inventory!C99)*Inventory!H99/100,0)</f>
        <v>0</v>
      </c>
      <c r="G267" s="216"/>
    </row>
    <row r="268" spans="1:7" ht="15" customHeight="1">
      <c r="A268" s="230">
        <f>Inventory!A105</f>
        <v>0</v>
      </c>
      <c r="B268" s="231">
        <f>Inventory!B105</f>
        <v>0</v>
      </c>
      <c r="C268" s="216">
        <f>Inventory!C105*Inventory!J105*Inventory!H105/100</f>
        <v>0</v>
      </c>
      <c r="D268" s="216">
        <f>IF(Inventory!F100&gt;Inventory!$E$3,0,IF(Inventory!E100=0,0,Inventory!G100/Inventory!E100*Inventory!H100/100*Inventory!C100))</f>
        <v>0</v>
      </c>
      <c r="E268" s="232">
        <f>IF(Inventory!F105&gt;Inventory!$E$3,"YES",0)</f>
        <v>0</v>
      </c>
      <c r="F268" s="216">
        <f>IF(E268="yes",((Inventory!G100)/Inventory!E100*Inventory!C100)*Inventory!H100/100,0)</f>
        <v>0</v>
      </c>
      <c r="G268" s="216"/>
    </row>
    <row r="269" spans="1:7" ht="15" customHeight="1">
      <c r="A269" s="230">
        <f>Inventory!A106</f>
        <v>0</v>
      </c>
      <c r="B269" s="231">
        <f>Inventory!B106</f>
        <v>0</v>
      </c>
      <c r="C269" s="216">
        <f>Inventory!C106*Inventory!J106*Inventory!H106/100</f>
        <v>0</v>
      </c>
      <c r="D269" s="216">
        <f>IF(Inventory!F101&gt;Inventory!$E$3,0,IF(Inventory!E101=0,0,Inventory!G101/Inventory!E101*Inventory!H101/100*Inventory!C101))</f>
        <v>0</v>
      </c>
      <c r="E269" s="232">
        <f>IF(Inventory!F106&gt;Inventory!$E$3,"YES",0)</f>
        <v>0</v>
      </c>
      <c r="F269" s="216">
        <f>IF(E269="yes",((Inventory!G101)/Inventory!E101*Inventory!C101)*Inventory!H101/100,0)</f>
        <v>0</v>
      </c>
      <c r="G269" s="216"/>
    </row>
    <row r="270" spans="1:7" ht="15" customHeight="1">
      <c r="A270" s="230">
        <f>Inventory!A107</f>
        <v>0</v>
      </c>
      <c r="B270" s="231">
        <f>Inventory!B107</f>
        <v>0</v>
      </c>
      <c r="C270" s="216">
        <f>Inventory!C107*Inventory!J107*Inventory!H107/100</f>
        <v>0</v>
      </c>
      <c r="D270" s="216">
        <f>IF(Inventory!F102&gt;Inventory!$E$3,0,IF(Inventory!E102=0,0,Inventory!G102/Inventory!E102*Inventory!H102/100*Inventory!C102))</f>
        <v>0</v>
      </c>
      <c r="E270" s="232">
        <f>IF(Inventory!F107&gt;Inventory!$E$3,"YES",0)</f>
        <v>0</v>
      </c>
      <c r="F270" s="216">
        <f>IF(E270="yes",((Inventory!G102)/Inventory!E102*Inventory!C102)*Inventory!H102/100,0)</f>
        <v>0</v>
      </c>
      <c r="G270" s="216"/>
    </row>
    <row r="271" spans="1:7" ht="15" customHeight="1">
      <c r="A271" s="230">
        <f>Inventory!A110</f>
        <v>0</v>
      </c>
      <c r="B271" s="231">
        <f>Inventory!B110</f>
        <v>0</v>
      </c>
      <c r="C271" s="216">
        <f>Inventory!C110*Inventory!J110*Inventory!H110/100</f>
        <v>0</v>
      </c>
      <c r="D271" s="216">
        <f>IF(Inventory!F103&gt;Inventory!$E$3,0,IF(Inventory!E103=0,0,Inventory!G103/Inventory!E103*Inventory!H103/100*Inventory!C103))</f>
        <v>0</v>
      </c>
      <c r="E271" s="232">
        <f>IF(Inventory!F110&gt;Inventory!$E$3,"YES",0)</f>
        <v>0</v>
      </c>
      <c r="F271" s="216">
        <f>IF(E271="yes",((Inventory!G103)/Inventory!E103*Inventory!C103)*Inventory!H103/100,0)</f>
        <v>0</v>
      </c>
      <c r="G271" s="216"/>
    </row>
    <row r="272" spans="1:7" ht="15" customHeight="1">
      <c r="A272" s="230"/>
      <c r="B272" s="216"/>
      <c r="C272" s="216"/>
      <c r="D272" s="216">
        <f>IF(Inventory!F104&gt;Inventory!$E$3,0,IF(Inventory!E104=0,0,Inventory!G104/Inventory!E104*Inventory!H104/100*Inventory!C104))</f>
        <v>0</v>
      </c>
      <c r="E272" s="216"/>
      <c r="F272" s="216">
        <f>IF(E272="yes",((Inventory!G104)/Inventory!E104*Inventory!C104)*Inventory!H104/100,0)</f>
        <v>0</v>
      </c>
      <c r="G272" s="216"/>
    </row>
    <row r="273" spans="1:7" ht="15" customHeight="1">
      <c r="A273" s="230"/>
      <c r="B273" s="216"/>
      <c r="C273" s="216"/>
      <c r="D273" s="216">
        <f>IF(Inventory!F105&gt;Inventory!$E$3,0,IF(Inventory!E105=0,0,Inventory!G105/Inventory!E105*Inventory!H105/100*Inventory!C105))</f>
        <v>0</v>
      </c>
      <c r="E273" s="216"/>
      <c r="F273" s="216">
        <f>IF(E273="yes",((Inventory!G105)/Inventory!E105*Inventory!C105)*Inventory!H105/100,0)</f>
        <v>0</v>
      </c>
      <c r="G273" s="216"/>
    </row>
    <row r="274" spans="1:7" ht="15" customHeight="1">
      <c r="A274" s="230"/>
      <c r="B274" s="216"/>
      <c r="C274" s="216"/>
      <c r="D274" s="216">
        <f>IF(Inventory!F106&gt;Inventory!$E$3,0,IF(Inventory!E106=0,0,Inventory!G106/Inventory!E106*Inventory!H106/100*Inventory!C106))</f>
        <v>0</v>
      </c>
      <c r="E274" s="216"/>
      <c r="F274" s="216">
        <f>IF(E274="yes",((Inventory!G106)/Inventory!E106*Inventory!C106)*Inventory!H106/100,0)</f>
        <v>0</v>
      </c>
      <c r="G274" s="216"/>
    </row>
    <row r="275" spans="1:7" ht="15" customHeight="1">
      <c r="A275" s="230"/>
      <c r="B275" s="216"/>
      <c r="C275" s="216"/>
      <c r="D275" s="216">
        <f>IF(Inventory!F107&gt;Inventory!$E$3,0,IF(Inventory!E107=0,0,Inventory!G107/Inventory!E107*Inventory!H107/100*Inventory!C107))</f>
        <v>0</v>
      </c>
      <c r="E275" s="216"/>
      <c r="F275" s="216">
        <f>IF(E275="yes",((Inventory!G107)/Inventory!E107*Inventory!C107)*Inventory!H107/100,0)</f>
        <v>0</v>
      </c>
      <c r="G275" s="216"/>
    </row>
    <row r="276" spans="1:7" ht="15" customHeight="1">
      <c r="A276" s="233"/>
      <c r="B276" s="222" t="s">
        <v>370</v>
      </c>
      <c r="C276" s="222">
        <f>SUM(C239:C275)</f>
        <v>0</v>
      </c>
      <c r="D276" s="222">
        <f>SUM(D239:D275)</f>
        <v>0</v>
      </c>
      <c r="E276" s="222" t="s">
        <v>380</v>
      </c>
      <c r="F276" s="222">
        <f>SUM(F239:F275)</f>
        <v>0</v>
      </c>
      <c r="G276" s="234">
        <f>SUM(C276:F276)</f>
        <v>0</v>
      </c>
    </row>
    <row r="277" spans="1:7" ht="15" customHeight="1">
      <c r="B277" s="14"/>
      <c r="C277" s="14"/>
    </row>
    <row r="278" spans="1:7" s="44" customFormat="1" ht="25.5" customHeight="1">
      <c r="A278" s="226" t="s">
        <v>381</v>
      </c>
      <c r="B278" s="227" t="s">
        <v>382</v>
      </c>
      <c r="C278" s="228" t="s">
        <v>377</v>
      </c>
      <c r="D278" s="229" t="s">
        <v>383</v>
      </c>
      <c r="E278" s="235"/>
    </row>
    <row r="279" spans="1:7" ht="15" customHeight="1">
      <c r="A279" s="230">
        <f>Inventory!A114</f>
        <v>0</v>
      </c>
      <c r="B279" s="231" t="str">
        <f>Inventory!B114</f>
        <v>30 l bins</v>
      </c>
      <c r="C279" s="216">
        <f>Inventory!C114*Inventory!G114/100*Inventory!I114</f>
        <v>0</v>
      </c>
      <c r="D279" s="216">
        <f>Inventory!E114*Inventory!F114*Inventory!G114*Inventory!C114/10000</f>
        <v>0</v>
      </c>
      <c r="E279" s="216"/>
    </row>
    <row r="280" spans="1:7" ht="15" customHeight="1">
      <c r="A280" s="230">
        <f>Inventory!A115</f>
        <v>0</v>
      </c>
      <c r="B280" s="231" t="str">
        <f>Inventory!B115</f>
        <v>60 l bins</v>
      </c>
      <c r="C280" s="216">
        <f>Inventory!C115*Inventory!G115/100*Inventory!I115</f>
        <v>0</v>
      </c>
      <c r="D280" s="216">
        <f>Inventory!E115*Inventory!F115*Inventory!G115*Inventory!C115/10000</f>
        <v>0</v>
      </c>
      <c r="E280" s="216"/>
    </row>
    <row r="281" spans="1:7" ht="15" customHeight="1">
      <c r="A281" s="230">
        <f>Inventory!A116</f>
        <v>0</v>
      </c>
      <c r="B281" s="231" t="str">
        <f>Inventory!B116</f>
        <v>Other (please specify)</v>
      </c>
      <c r="C281" s="216">
        <f>Inventory!C116*Inventory!G116/100*Inventory!I116</f>
        <v>0</v>
      </c>
      <c r="D281" s="216">
        <f>Inventory!E116*Inventory!F116*Inventory!G116*Inventory!C116/10000</f>
        <v>0</v>
      </c>
      <c r="E281" s="216"/>
    </row>
    <row r="282" spans="1:7" ht="15" customHeight="1">
      <c r="A282" s="230">
        <f>Inventory!A117</f>
        <v>0</v>
      </c>
      <c r="B282" s="231">
        <f>Inventory!B117</f>
        <v>0</v>
      </c>
      <c r="C282" s="216">
        <f>Inventory!C117*Inventory!G117/100*Inventory!I117</f>
        <v>0</v>
      </c>
      <c r="D282" s="216">
        <f>Inventory!E117*Inventory!F117*Inventory!G117*Inventory!C117/10000</f>
        <v>0</v>
      </c>
      <c r="E282" s="216"/>
    </row>
    <row r="283" spans="1:7" ht="15" customHeight="1">
      <c r="A283" s="230">
        <f>Inventory!A118</f>
        <v>0</v>
      </c>
      <c r="B283" s="231">
        <f>Inventory!B118</f>
        <v>0</v>
      </c>
      <c r="C283" s="216">
        <f>Inventory!C118*Inventory!G118/100*Inventory!I118</f>
        <v>0</v>
      </c>
      <c r="D283" s="216">
        <f>Inventory!E118*Inventory!F118*Inventory!G118*Inventory!C118/10000</f>
        <v>0</v>
      </c>
      <c r="E283" s="216"/>
    </row>
    <row r="284" spans="1:7" ht="15" customHeight="1">
      <c r="A284" s="230">
        <f>Inventory!A119</f>
        <v>0</v>
      </c>
      <c r="B284" s="231">
        <f>Inventory!B119</f>
        <v>0</v>
      </c>
      <c r="C284" s="216">
        <f>Inventory!C119*Inventory!G119/100*Inventory!I119</f>
        <v>0</v>
      </c>
      <c r="D284" s="216">
        <f>Inventory!E119*Inventory!F119*Inventory!G119*Inventory!C119/10000</f>
        <v>0</v>
      </c>
      <c r="E284" s="216"/>
    </row>
    <row r="285" spans="1:7" ht="15" customHeight="1">
      <c r="A285" s="230">
        <f>Inventory!A120</f>
        <v>0</v>
      </c>
      <c r="B285" s="231">
        <f>Inventory!B120</f>
        <v>0</v>
      </c>
      <c r="C285" s="216">
        <f>Inventory!C120*Inventory!G120/100*Inventory!I120</f>
        <v>0</v>
      </c>
      <c r="D285" s="216">
        <f>Inventory!E120*Inventory!F120*Inventory!G120*Inventory!C120/10000</f>
        <v>0</v>
      </c>
      <c r="E285" s="216"/>
    </row>
    <row r="286" spans="1:7" ht="15" customHeight="1">
      <c r="A286" s="230">
        <f>Inventory!A121</f>
        <v>0</v>
      </c>
      <c r="B286" s="231">
        <f>Inventory!B121</f>
        <v>0</v>
      </c>
      <c r="C286" s="216">
        <f>Inventory!C121*Inventory!G121/100*Inventory!I121</f>
        <v>0</v>
      </c>
      <c r="D286" s="216">
        <f>Inventory!E121*Inventory!F121*Inventory!G121*Inventory!C121/10000</f>
        <v>0</v>
      </c>
      <c r="E286" s="216"/>
    </row>
    <row r="287" spans="1:7" ht="15" customHeight="1">
      <c r="A287" s="233"/>
      <c r="B287" s="222" t="s">
        <v>370</v>
      </c>
      <c r="C287" s="222">
        <f>SUM(C279:C280)</f>
        <v>0</v>
      </c>
      <c r="D287" s="222">
        <f>SUM(D279:D286)</f>
        <v>0</v>
      </c>
      <c r="E287" s="234">
        <f>SUM(C287:D287)</f>
        <v>0</v>
      </c>
    </row>
    <row r="288" spans="1:7" ht="15" customHeight="1">
      <c r="A288" s="16"/>
      <c r="C288" s="14"/>
    </row>
    <row r="289" spans="1:5" ht="29.25" customHeight="1">
      <c r="A289" s="33" t="s">
        <v>384</v>
      </c>
      <c r="B289" s="42" t="s">
        <v>385</v>
      </c>
      <c r="C289" s="34" t="s">
        <v>386</v>
      </c>
    </row>
    <row r="290" spans="1:5" ht="15" customHeight="1">
      <c r="A290" s="16"/>
      <c r="B290" s="3" t="s">
        <v>387</v>
      </c>
      <c r="C290" s="32">
        <f>Input!D224</f>
        <v>0</v>
      </c>
    </row>
    <row r="291" spans="1:5" ht="15" customHeight="1">
      <c r="B291" s="14"/>
      <c r="C291" s="14"/>
      <c r="D291" s="45"/>
    </row>
    <row r="292" spans="1:5" ht="30" customHeight="1">
      <c r="A292" s="46"/>
      <c r="B292" s="38" t="s">
        <v>388</v>
      </c>
      <c r="C292" s="39" t="e">
        <f>E199+H236+G276+E287+C290</f>
        <v>#DIV/0!</v>
      </c>
      <c r="D292" s="47"/>
    </row>
    <row r="293" spans="1:5" ht="18.75" customHeight="1">
      <c r="B293" s="48"/>
      <c r="C293" s="49"/>
    </row>
    <row r="296" spans="1:5" s="44" customFormat="1" ht="15" customHeight="1">
      <c r="A296" s="50" t="s">
        <v>67</v>
      </c>
      <c r="B296" s="51" t="s">
        <v>389</v>
      </c>
      <c r="C296" s="51"/>
      <c r="D296" s="51"/>
      <c r="E296" s="51"/>
    </row>
    <row r="297" spans="1:5" ht="31.5" customHeight="1">
      <c r="A297" s="33" t="s">
        <v>390</v>
      </c>
      <c r="B297" s="15" t="s">
        <v>351</v>
      </c>
      <c r="C297" s="52" t="s">
        <v>352</v>
      </c>
      <c r="D297" s="53" t="str">
        <f>D177</f>
        <v>Average full salary cost per month per employee</v>
      </c>
      <c r="E297" s="15" t="s">
        <v>353</v>
      </c>
    </row>
    <row r="298" spans="1:5" ht="15" customHeight="1">
      <c r="B298" s="14" t="s">
        <v>354</v>
      </c>
    </row>
    <row r="299" spans="1:5" ht="15" customHeight="1">
      <c r="B299" s="3" t="str">
        <f>Input!B128</f>
        <v>Manual street sweepers</v>
      </c>
      <c r="C299" s="3">
        <f>Input!C128*Input!G128%</f>
        <v>0</v>
      </c>
      <c r="D299" s="3">
        <f>Input!D128</f>
        <v>0</v>
      </c>
      <c r="E299" s="3">
        <f t="shared" ref="E299:E306" si="14">C299*D299*12</f>
        <v>0</v>
      </c>
    </row>
    <row r="300" spans="1:5" ht="15" customHeight="1">
      <c r="B300" s="3" t="str">
        <f>Input!B129</f>
        <v>Waste collector at truck</v>
      </c>
      <c r="C300" s="3">
        <f>Input!C129*Input!G129%</f>
        <v>0</v>
      </c>
      <c r="D300" s="3">
        <f>Input!D129</f>
        <v>0</v>
      </c>
      <c r="E300" s="3">
        <f t="shared" si="14"/>
        <v>0</v>
      </c>
    </row>
    <row r="301" spans="1:5" ht="15" customHeight="1">
      <c r="B301" s="3" t="str">
        <f>Input!B130</f>
        <v>Drivers (including trucks, sweeping equipment)</v>
      </c>
      <c r="C301" s="3">
        <f>Input!C130*Input!G130%</f>
        <v>0</v>
      </c>
      <c r="D301" s="3">
        <f>Input!D130</f>
        <v>0</v>
      </c>
      <c r="E301" s="3">
        <f t="shared" si="14"/>
        <v>0</v>
      </c>
    </row>
    <row r="302" spans="1:5" ht="15" customHeight="1">
      <c r="B302" s="3" t="str">
        <f>Input!B131</f>
        <v>Supervisor</v>
      </c>
      <c r="C302" s="3">
        <f>Input!C131*Input!G131%</f>
        <v>0</v>
      </c>
      <c r="D302" s="3">
        <f>Input!D131</f>
        <v>0</v>
      </c>
      <c r="E302" s="3">
        <f t="shared" si="14"/>
        <v>0</v>
      </c>
    </row>
    <row r="303" spans="1:5" ht="15" customHeight="1">
      <c r="B303" s="3" t="str">
        <f>Input!B132</f>
        <v>Other (specify):</v>
      </c>
      <c r="C303" s="3">
        <f>Input!C132*Input!G132%</f>
        <v>0</v>
      </c>
      <c r="D303" s="3">
        <f>Input!D132</f>
        <v>0</v>
      </c>
      <c r="E303" s="3">
        <f t="shared" si="14"/>
        <v>0</v>
      </c>
    </row>
    <row r="304" spans="1:5" ht="15" customHeight="1">
      <c r="B304" s="3">
        <f>Input!B133</f>
        <v>0</v>
      </c>
      <c r="C304" s="3">
        <f>Input!C133*Input!G133%</f>
        <v>0</v>
      </c>
      <c r="D304" s="3">
        <f>Input!D133</f>
        <v>0</v>
      </c>
      <c r="E304" s="3">
        <f t="shared" si="14"/>
        <v>0</v>
      </c>
    </row>
    <row r="305" spans="2:8" ht="15" customHeight="1">
      <c r="B305" s="3">
        <f>Input!B134</f>
        <v>0</v>
      </c>
      <c r="C305" s="3">
        <f>Input!C134*Input!G134%</f>
        <v>0</v>
      </c>
      <c r="D305" s="3">
        <f>Input!D134</f>
        <v>0</v>
      </c>
      <c r="E305" s="3">
        <f t="shared" si="14"/>
        <v>0</v>
      </c>
    </row>
    <row r="306" spans="2:8" ht="15" customHeight="1">
      <c r="B306" s="3">
        <f>Input!B135</f>
        <v>0</v>
      </c>
      <c r="C306" s="3">
        <f>Input!C135*Input!G135%</f>
        <v>0</v>
      </c>
      <c r="D306" s="3">
        <f>Input!D135</f>
        <v>0</v>
      </c>
      <c r="E306" s="3">
        <f t="shared" si="14"/>
        <v>0</v>
      </c>
    </row>
    <row r="307" spans="2:8" ht="15" customHeight="1">
      <c r="B307" s="17" t="s">
        <v>355</v>
      </c>
      <c r="C307" s="17"/>
      <c r="D307" s="17"/>
      <c r="E307" s="17">
        <f>SUM(E299:E306)</f>
        <v>0</v>
      </c>
    </row>
    <row r="308" spans="2:8" ht="15" customHeight="1">
      <c r="B308" s="14" t="s">
        <v>373</v>
      </c>
      <c r="C308" s="2"/>
      <c r="D308" s="2"/>
      <c r="E308" s="2"/>
      <c r="F308" s="2"/>
      <c r="G308" s="2"/>
      <c r="H308" s="2"/>
    </row>
    <row r="309" spans="2:8" ht="15" customHeight="1">
      <c r="B309" s="29" t="s">
        <v>391</v>
      </c>
      <c r="C309" s="2"/>
      <c r="D309" s="2"/>
      <c r="E309" s="225" t="e">
        <f>E307*100/$C$22</f>
        <v>#DIV/0!</v>
      </c>
      <c r="F309" s="2"/>
      <c r="G309" s="2"/>
      <c r="H309" s="2"/>
    </row>
    <row r="310" spans="2:8" ht="15" customHeight="1">
      <c r="B310" s="31" t="s">
        <v>358</v>
      </c>
      <c r="C310" s="2"/>
      <c r="D310" s="2"/>
      <c r="E310" s="224" t="e">
        <f>$E$309*Input!$D156/100*12</f>
        <v>#DIV/0!</v>
      </c>
      <c r="F310" s="2"/>
      <c r="G310" s="2"/>
      <c r="H310" s="2"/>
    </row>
    <row r="311" spans="2:8" ht="15" customHeight="1">
      <c r="B311" s="31" t="s">
        <v>359</v>
      </c>
      <c r="C311" s="2"/>
      <c r="D311" s="2"/>
      <c r="E311" s="224" t="e">
        <f>$E$309*Input!$D157/100*12</f>
        <v>#DIV/0!</v>
      </c>
      <c r="F311" s="2"/>
      <c r="G311" s="2"/>
      <c r="H311" s="2"/>
    </row>
    <row r="312" spans="2:8" ht="15" customHeight="1">
      <c r="B312" s="31" t="s">
        <v>360</v>
      </c>
      <c r="C312" s="2"/>
      <c r="D312" s="2"/>
      <c r="E312" s="224" t="e">
        <f>$E$309*Input!$D158/100*12</f>
        <v>#DIV/0!</v>
      </c>
      <c r="F312" s="2"/>
      <c r="G312" s="2"/>
      <c r="H312" s="2"/>
    </row>
    <row r="313" spans="2:8" ht="15" customHeight="1">
      <c r="B313" s="31" t="s">
        <v>361</v>
      </c>
      <c r="C313" s="2"/>
      <c r="D313" s="2"/>
      <c r="E313" s="224" t="e">
        <f>$E$309*Input!$D159/100*12</f>
        <v>#DIV/0!</v>
      </c>
      <c r="F313" s="2"/>
      <c r="G313" s="2"/>
      <c r="H313" s="2"/>
    </row>
    <row r="314" spans="2:8" ht="15" customHeight="1">
      <c r="B314" s="31"/>
      <c r="C314" s="2"/>
      <c r="D314" s="2"/>
      <c r="E314" s="224" t="e">
        <f>$E$309*Input!$D160/100*12</f>
        <v>#DIV/0!</v>
      </c>
      <c r="F314" s="2"/>
      <c r="G314" s="2"/>
      <c r="H314" s="2"/>
    </row>
    <row r="315" spans="2:8" ht="15" customHeight="1">
      <c r="B315" s="31"/>
      <c r="C315" s="2"/>
      <c r="D315" s="2"/>
      <c r="E315" s="224" t="e">
        <f>$E$309*Input!$D161/100*12</f>
        <v>#DIV/0!</v>
      </c>
      <c r="F315" s="2"/>
      <c r="G315" s="2"/>
      <c r="H315" s="2"/>
    </row>
    <row r="316" spans="2:8" ht="15" customHeight="1">
      <c r="B316" s="31"/>
      <c r="C316" s="2"/>
      <c r="D316" s="2"/>
      <c r="E316" s="224" t="e">
        <f>$E$309*Input!$D162/100*12</f>
        <v>#DIV/0!</v>
      </c>
      <c r="F316" s="2"/>
      <c r="G316" s="2"/>
      <c r="H316" s="2"/>
    </row>
    <row r="317" spans="2:8" ht="15" customHeight="1">
      <c r="B317" s="17" t="s">
        <v>362</v>
      </c>
      <c r="C317" s="17"/>
      <c r="D317" s="17"/>
      <c r="E317" s="222" t="e">
        <f>SUM(E310:E311)</f>
        <v>#DIV/0!</v>
      </c>
      <c r="F317" s="2"/>
      <c r="G317" s="2"/>
      <c r="H317" s="2"/>
    </row>
    <row r="318" spans="2:8" ht="15" customHeight="1">
      <c r="B318" s="2"/>
      <c r="C318" s="2"/>
      <c r="D318" s="2"/>
      <c r="E318" s="2"/>
      <c r="F318" s="2"/>
      <c r="G318" s="2"/>
      <c r="H318" s="2"/>
    </row>
    <row r="319" spans="2:8" ht="15" customHeight="1">
      <c r="B319" s="17" t="s">
        <v>363</v>
      </c>
      <c r="C319" s="17"/>
      <c r="D319" s="17"/>
      <c r="E319" s="32" t="e">
        <f>E307+E317</f>
        <v>#DIV/0!</v>
      </c>
      <c r="F319" s="2"/>
      <c r="G319" s="2"/>
      <c r="H319" s="2"/>
    </row>
    <row r="320" spans="2:8" ht="15" customHeight="1">
      <c r="B320" s="14"/>
    </row>
    <row r="321" spans="1:7" ht="30" customHeight="1">
      <c r="A321" s="33" t="s">
        <v>392</v>
      </c>
      <c r="B321" s="15" t="s">
        <v>365</v>
      </c>
      <c r="C321" s="34" t="s">
        <v>366</v>
      </c>
      <c r="D321" s="34" t="s">
        <v>367</v>
      </c>
      <c r="E321" s="34" t="s">
        <v>368</v>
      </c>
      <c r="F321" s="35" t="s">
        <v>349</v>
      </c>
      <c r="G321" s="35" t="s">
        <v>369</v>
      </c>
    </row>
    <row r="322" spans="1:7" ht="15" customHeight="1">
      <c r="A322" s="30">
        <f>Inventory!A28</f>
        <v>0</v>
      </c>
      <c r="B322" s="30">
        <f>Inventory!B28</f>
        <v>0</v>
      </c>
      <c r="C322" s="3">
        <f>G202*Inventory!M28/100*Inventory!N28*Inventory!C28*Inventory!J28/100</f>
        <v>0</v>
      </c>
      <c r="D322" s="3">
        <f>Inventory!O28*Inventory!C28*Inventory!J28/100</f>
        <v>0</v>
      </c>
      <c r="E322" s="3">
        <f>Inventory!P28*Inventory!C28*Inventory!J28/100</f>
        <v>0</v>
      </c>
      <c r="F322" s="216">
        <f>IF(Inventory!E28=0,0,Inventory!G28/Inventory!E28*Inventory!J28/100*Inventory!C28)</f>
        <v>0</v>
      </c>
      <c r="G322" s="3" t="b">
        <f>IF(Inventory!L28="diesel",Input!$D$49,IF(Inventory!L28="petrol",Input!$D$50,IF(Inventory!L28="diesel oil",Input!$D$51,IF(Inventory!L28="gas",Input!$D$52,IF(Inventory!L28="electricity",Input!$D$53)))))</f>
        <v>0</v>
      </c>
    </row>
    <row r="323" spans="1:7" ht="15" customHeight="1">
      <c r="A323" s="30">
        <f>Inventory!A29</f>
        <v>0</v>
      </c>
      <c r="B323" s="30">
        <f>Inventory!B29</f>
        <v>0</v>
      </c>
      <c r="C323" s="3">
        <f>G203*Inventory!M29/100*Inventory!N29*Inventory!C29*Inventory!J29/100</f>
        <v>0</v>
      </c>
      <c r="D323" s="3">
        <f>Inventory!O29*Inventory!C29*Inventory!J29/100</f>
        <v>0</v>
      </c>
      <c r="E323" s="3">
        <f>Inventory!P29*Inventory!C29*Inventory!J29/100</f>
        <v>0</v>
      </c>
      <c r="F323" s="216">
        <f>IF(Inventory!E29=0,0,Inventory!G29/Inventory!E29*Inventory!J29/100*Inventory!C29)</f>
        <v>0</v>
      </c>
      <c r="G323" s="3" t="b">
        <f>IF(Inventory!L29="diesel",Input!$D$49,IF(Inventory!L29="petrol",Input!$D$50,IF(Inventory!L29="diesel oil",Input!$D$51,IF(Inventory!L29="gas",Input!$D$52,IF(Inventory!L29="electricity",Input!$D$53)))))</f>
        <v>0</v>
      </c>
    </row>
    <row r="324" spans="1:7" ht="15" customHeight="1">
      <c r="A324" s="30">
        <f>Inventory!A30</f>
        <v>0</v>
      </c>
      <c r="B324" s="30">
        <f>Inventory!B30</f>
        <v>0</v>
      </c>
      <c r="C324" s="3">
        <f>G204*Inventory!M30/100*Inventory!N30*Inventory!C30*Inventory!J30/100</f>
        <v>0</v>
      </c>
      <c r="D324" s="3">
        <f>Inventory!O30*Inventory!C30*Inventory!J30/100</f>
        <v>0</v>
      </c>
      <c r="E324" s="3">
        <f>Inventory!P30*Inventory!C30*Inventory!J30/100</f>
        <v>0</v>
      </c>
      <c r="F324" s="216">
        <f>IF(Inventory!E30=0,0,Inventory!G30/Inventory!E30*Inventory!J30/100*Inventory!C30)</f>
        <v>0</v>
      </c>
      <c r="G324" s="3" t="b">
        <f>IF(Inventory!L30="diesel",Input!$D$49,IF(Inventory!L30="petrol",Input!$D$50,IF(Inventory!L30="diesel oil",Input!$D$51,IF(Inventory!L30="gas",Input!$D$52,IF(Inventory!L30="electricity",Input!$D$53)))))</f>
        <v>0</v>
      </c>
    </row>
    <row r="325" spans="1:7" ht="15" customHeight="1">
      <c r="A325" s="30">
        <f>Inventory!A31</f>
        <v>0</v>
      </c>
      <c r="B325" s="30">
        <f>Inventory!B31</f>
        <v>0</v>
      </c>
      <c r="C325" s="3">
        <f>G205*Inventory!M31/100*Inventory!N31*Inventory!C31*Inventory!J31/100</f>
        <v>0</v>
      </c>
      <c r="D325" s="3">
        <f>Inventory!O31*Inventory!C31*Inventory!J31/100</f>
        <v>0</v>
      </c>
      <c r="E325" s="3">
        <f>Inventory!P31*Inventory!C31*Inventory!J31/100</f>
        <v>0</v>
      </c>
      <c r="F325" s="216">
        <f>IF(Inventory!E31=0,0,Inventory!G31/Inventory!E31*Inventory!J31/100*Inventory!C31)</f>
        <v>0</v>
      </c>
      <c r="G325" s="3" t="b">
        <f>IF(Inventory!L31="diesel",Input!$D$49,IF(Inventory!L31="petrol",Input!$D$50,IF(Inventory!L31="diesel oil",Input!$D$51,IF(Inventory!L31="gas",Input!$D$52,IF(Inventory!L31="electricity",Input!$D$53)))))</f>
        <v>0</v>
      </c>
    </row>
    <row r="326" spans="1:7" ht="15" customHeight="1">
      <c r="A326" s="30">
        <f>Inventory!A32</f>
        <v>0</v>
      </c>
      <c r="B326" s="30">
        <f>Inventory!B32</f>
        <v>0</v>
      </c>
      <c r="C326" s="3">
        <f>G206*Inventory!M32/100*Inventory!N32*Inventory!C32*Inventory!J32/100</f>
        <v>0</v>
      </c>
      <c r="D326" s="3">
        <f>Inventory!O32*Inventory!C32*Inventory!J32/100</f>
        <v>0</v>
      </c>
      <c r="E326" s="3">
        <f>Inventory!P32*Inventory!C32*Inventory!J32/100</f>
        <v>0</v>
      </c>
      <c r="F326" s="216">
        <f>IF(Inventory!E32=0,0,Inventory!G32/Inventory!E32*Inventory!J32/100*Inventory!C32)</f>
        <v>0</v>
      </c>
      <c r="G326" s="3" t="b">
        <f>IF(Inventory!L32="diesel",Input!$D$49,IF(Inventory!L32="petrol",Input!$D$50,IF(Inventory!L32="diesel oil",Input!$D$51,IF(Inventory!L32="gas",Input!$D$52,IF(Inventory!L32="electricity",Input!$D$53)))))</f>
        <v>0</v>
      </c>
    </row>
    <row r="327" spans="1:7" ht="15" customHeight="1">
      <c r="A327" s="30">
        <f>Inventory!A33</f>
        <v>0</v>
      </c>
      <c r="B327" s="30">
        <f>Inventory!B33</f>
        <v>0</v>
      </c>
      <c r="C327" s="3">
        <f>G207*Inventory!M33/100*Inventory!N33*Inventory!C33*Inventory!J33/100</f>
        <v>0</v>
      </c>
      <c r="D327" s="3">
        <f>Inventory!O33*Inventory!C33*Inventory!J33/100</f>
        <v>0</v>
      </c>
      <c r="E327" s="3">
        <f>Inventory!P33*Inventory!C33*Inventory!J33/100</f>
        <v>0</v>
      </c>
      <c r="F327" s="216">
        <f>IF(Inventory!E33=0,0,Inventory!G33/Inventory!E33*Inventory!J33/100*Inventory!C33)</f>
        <v>0</v>
      </c>
      <c r="G327" s="3" t="b">
        <f>IF(Inventory!L33="diesel",Input!$D$49,IF(Inventory!L33="petrol",Input!$D$50,IF(Inventory!L33="diesel oil",Input!$D$51,IF(Inventory!L33="gas",Input!$D$52,IF(Inventory!L33="electricity",Input!$D$53)))))</f>
        <v>0</v>
      </c>
    </row>
    <row r="328" spans="1:7" ht="15" customHeight="1">
      <c r="A328" s="30">
        <f>Inventory!A34</f>
        <v>0</v>
      </c>
      <c r="B328" s="30">
        <f>Inventory!B34</f>
        <v>0</v>
      </c>
      <c r="C328" s="3">
        <f>G208*Inventory!M34/100*Inventory!N34*Inventory!C34*Inventory!J34/100</f>
        <v>0</v>
      </c>
      <c r="D328" s="3">
        <f>Inventory!O34*Inventory!C34*Inventory!J34/100</f>
        <v>0</v>
      </c>
      <c r="E328" s="3">
        <f>Inventory!P34*Inventory!C34*Inventory!J34/100</f>
        <v>0</v>
      </c>
      <c r="F328" s="216">
        <f>IF(Inventory!E34=0,0,Inventory!G34/Inventory!E34*Inventory!J34/100*Inventory!C34)</f>
        <v>0</v>
      </c>
      <c r="G328" s="3" t="b">
        <f>IF(Inventory!L34="diesel",Input!$D$49,IF(Inventory!L34="petrol",Input!$D$50,IF(Inventory!L34="diesel oil",Input!$D$51,IF(Inventory!L34="gas",Input!$D$52,IF(Inventory!L34="electricity",Input!$D$53)))))</f>
        <v>0</v>
      </c>
    </row>
    <row r="329" spans="1:7" ht="15" customHeight="1">
      <c r="A329" s="30">
        <f>Inventory!A35</f>
        <v>0</v>
      </c>
      <c r="B329" s="30">
        <f>Inventory!B35</f>
        <v>0</v>
      </c>
      <c r="C329" s="3">
        <f>G209*Inventory!M35/100*Inventory!N35*Inventory!C35*Inventory!J35/100</f>
        <v>0</v>
      </c>
      <c r="D329" s="3">
        <f>Inventory!O35*Inventory!C35*Inventory!J35/100</f>
        <v>0</v>
      </c>
      <c r="E329" s="3">
        <f>Inventory!P35*Inventory!C35*Inventory!J35/100</f>
        <v>0</v>
      </c>
      <c r="F329" s="216">
        <f>IF(Inventory!E35=0,0,Inventory!G35/Inventory!E35*Inventory!J35/100*Inventory!C35)</f>
        <v>0</v>
      </c>
      <c r="G329" s="3" t="b">
        <f>IF(Inventory!L35="diesel",Input!$D$49,IF(Inventory!L35="petrol",Input!$D$50,IF(Inventory!L35="diesel oil",Input!$D$51,IF(Inventory!L35="gas",Input!$D$52,IF(Inventory!L35="electricity",Input!$D$53)))))</f>
        <v>0</v>
      </c>
    </row>
    <row r="330" spans="1:7" ht="15" customHeight="1">
      <c r="A330" s="30">
        <f>Inventory!A36</f>
        <v>0</v>
      </c>
      <c r="B330" s="30">
        <f>Inventory!B36</f>
        <v>0</v>
      </c>
      <c r="C330" s="3">
        <f>G210*Inventory!M36/100*Inventory!N36*Inventory!C36*Inventory!J36/100</f>
        <v>0</v>
      </c>
      <c r="D330" s="3">
        <f>Inventory!O36*Inventory!C36*Inventory!J36/100</f>
        <v>0</v>
      </c>
      <c r="E330" s="3">
        <f>Inventory!P36*Inventory!C36*Inventory!J36/100</f>
        <v>0</v>
      </c>
      <c r="F330" s="216">
        <f>IF(Inventory!E36=0,0,Inventory!G36/Inventory!E36*Inventory!J36/100*Inventory!C36)</f>
        <v>0</v>
      </c>
      <c r="G330" s="3" t="b">
        <f>IF(Inventory!L36="diesel",Input!$D$49,IF(Inventory!L36="petrol",Input!$D$50,IF(Inventory!L36="diesel oil",Input!$D$51,IF(Inventory!L36="gas",Input!$D$52,IF(Inventory!L36="electricity",Input!$D$53)))))</f>
        <v>0</v>
      </c>
    </row>
    <row r="331" spans="1:7" ht="15" customHeight="1">
      <c r="A331" s="30">
        <f>Inventory!A37</f>
        <v>0</v>
      </c>
      <c r="B331" s="30">
        <f>Inventory!B37</f>
        <v>0</v>
      </c>
      <c r="C331" s="3">
        <f>G211*Inventory!M37/100*Inventory!N37*Inventory!C37*Inventory!J37/100</f>
        <v>0</v>
      </c>
      <c r="D331" s="3">
        <f>Inventory!O37*Inventory!C37*Inventory!J37/100</f>
        <v>0</v>
      </c>
      <c r="E331" s="3">
        <f>Inventory!P37*Inventory!C37*Inventory!J37/100</f>
        <v>0</v>
      </c>
      <c r="F331" s="216">
        <f>IF(Inventory!E37=0,0,Inventory!G37/Inventory!E37*Inventory!J37/100*Inventory!C37)</f>
        <v>0</v>
      </c>
      <c r="G331" s="3" t="b">
        <f>IF(Inventory!L37="diesel",Input!$D$49,IF(Inventory!L37="petrol",Input!$D$50,IF(Inventory!L37="diesel oil",Input!$D$51,IF(Inventory!L37="gas",Input!$D$52,IF(Inventory!L37="electricity",Input!$D$53)))))</f>
        <v>0</v>
      </c>
    </row>
    <row r="332" spans="1:7" ht="15" customHeight="1">
      <c r="A332" s="30">
        <f>Inventory!A38</f>
        <v>0</v>
      </c>
      <c r="B332" s="30">
        <f>Inventory!B38</f>
        <v>0</v>
      </c>
      <c r="C332" s="3">
        <f>G212*Inventory!M38/100*Inventory!N38*Inventory!C38*Inventory!J38/100</f>
        <v>0</v>
      </c>
      <c r="D332" s="3">
        <f>Inventory!O38*Inventory!C38*Inventory!J38/100</f>
        <v>0</v>
      </c>
      <c r="E332" s="3">
        <f>Inventory!P38*Inventory!C38*Inventory!J38/100</f>
        <v>0</v>
      </c>
      <c r="F332" s="216">
        <f>IF(Inventory!E38=0,0,Inventory!G38/Inventory!E38*Inventory!J38/100*Inventory!C38)</f>
        <v>0</v>
      </c>
      <c r="G332" s="3" t="b">
        <f>IF(Inventory!L38="diesel",Input!$D$49,IF(Inventory!L38="petrol",Input!$D$50,IF(Inventory!L38="diesel oil",Input!$D$51,IF(Inventory!L38="gas",Input!$D$52,IF(Inventory!L38="electricity",Input!$D$53)))))</f>
        <v>0</v>
      </c>
    </row>
    <row r="333" spans="1:7" ht="15" customHeight="1">
      <c r="A333" s="30">
        <f>Inventory!A39</f>
        <v>0</v>
      </c>
      <c r="B333" s="30">
        <f>Inventory!B39</f>
        <v>0</v>
      </c>
      <c r="C333" s="3">
        <f>G213*Inventory!M39/100*Inventory!N39*Inventory!C39*Inventory!J39/100</f>
        <v>0</v>
      </c>
      <c r="D333" s="3">
        <f>Inventory!O39*Inventory!C39*Inventory!J39/100</f>
        <v>0</v>
      </c>
      <c r="E333" s="3">
        <f>Inventory!P39*Inventory!C39*Inventory!J39/100</f>
        <v>0</v>
      </c>
      <c r="F333" s="216">
        <f>IF(Inventory!E39=0,0,Inventory!G39/Inventory!E39*Inventory!J39/100*Inventory!C39)</f>
        <v>0</v>
      </c>
      <c r="G333" s="3" t="b">
        <f>IF(Inventory!L39="diesel",Input!$D$49,IF(Inventory!L39="petrol",Input!$D$50,IF(Inventory!L39="diesel oil",Input!$D$51,IF(Inventory!L39="gas",Input!$D$52,IF(Inventory!L39="electricity",Input!$D$53)))))</f>
        <v>0</v>
      </c>
    </row>
    <row r="334" spans="1:7" ht="15" customHeight="1">
      <c r="A334" s="30">
        <f>Inventory!A40</f>
        <v>0</v>
      </c>
      <c r="B334" s="30">
        <f>Inventory!B40</f>
        <v>0</v>
      </c>
      <c r="C334" s="3">
        <f>G214*Inventory!M40/100*Inventory!N40*Inventory!C40*Inventory!J40/100</f>
        <v>0</v>
      </c>
      <c r="D334" s="3">
        <f>Inventory!O40*Inventory!C40*Inventory!J40/100</f>
        <v>0</v>
      </c>
      <c r="E334" s="3">
        <f>Inventory!P40*Inventory!C40*Inventory!J40/100</f>
        <v>0</v>
      </c>
      <c r="F334" s="216">
        <f>IF(Inventory!E40=0,0,Inventory!G40/Inventory!E40*Inventory!J40/100*Inventory!C40)</f>
        <v>0</v>
      </c>
      <c r="G334" s="3" t="b">
        <f>IF(Inventory!L40="diesel",Input!$D$49,IF(Inventory!L40="petrol",Input!$D$50,IF(Inventory!L40="diesel oil",Input!$D$51,IF(Inventory!L40="gas",Input!$D$52,IF(Inventory!L40="electricity",Input!$D$53)))))</f>
        <v>0</v>
      </c>
    </row>
    <row r="335" spans="1:7" ht="15" customHeight="1">
      <c r="A335" s="30">
        <f>Inventory!A41</f>
        <v>0</v>
      </c>
      <c r="B335" s="30">
        <f>Inventory!B41</f>
        <v>0</v>
      </c>
      <c r="C335" s="3">
        <f>G215*Inventory!M41/100*Inventory!N41*Inventory!C41*Inventory!J41/100</f>
        <v>0</v>
      </c>
      <c r="D335" s="3">
        <f>Inventory!O41*Inventory!C41*Inventory!J41/100</f>
        <v>0</v>
      </c>
      <c r="E335" s="3">
        <f>Inventory!P41*Inventory!C41*Inventory!J41/100</f>
        <v>0</v>
      </c>
      <c r="F335" s="216">
        <f>IF(Inventory!E41=0,0,Inventory!G41/Inventory!E41*Inventory!J41/100*Inventory!C41)</f>
        <v>0</v>
      </c>
      <c r="G335" s="3" t="b">
        <f>IF(Inventory!L41="diesel",Input!$D$49,IF(Inventory!L41="petrol",Input!$D$50,IF(Inventory!L41="diesel oil",Input!$D$51,IF(Inventory!L41="gas",Input!$D$52,IF(Inventory!L41="electricity",Input!$D$53)))))</f>
        <v>0</v>
      </c>
    </row>
    <row r="336" spans="1:7" ht="15" customHeight="1">
      <c r="A336" s="30">
        <f>Inventory!A42</f>
        <v>0</v>
      </c>
      <c r="B336" s="30">
        <f>Inventory!B42</f>
        <v>0</v>
      </c>
      <c r="C336" s="3">
        <f>G216*Inventory!M42/100*Inventory!N42*Inventory!C42*Inventory!J42/100</f>
        <v>0</v>
      </c>
      <c r="D336" s="3">
        <f>Inventory!O42*Inventory!C42*Inventory!J42/100</f>
        <v>0</v>
      </c>
      <c r="E336" s="3">
        <f>Inventory!P42*Inventory!C42*Inventory!J42/100</f>
        <v>0</v>
      </c>
      <c r="F336" s="216">
        <f>IF(Inventory!E42=0,0,Inventory!G42/Inventory!E42*Inventory!J42/100*Inventory!C42)</f>
        <v>0</v>
      </c>
      <c r="G336" s="3" t="b">
        <f>IF(Inventory!L42="diesel",Input!$D$49,IF(Inventory!L42="petrol",Input!$D$50,IF(Inventory!L42="diesel oil",Input!$D$51,IF(Inventory!L42="gas",Input!$D$52,IF(Inventory!L42="electricity",Input!$D$53)))))</f>
        <v>0</v>
      </c>
    </row>
    <row r="337" spans="1:7" ht="15" customHeight="1">
      <c r="A337" s="30">
        <f>Inventory!A43</f>
        <v>0</v>
      </c>
      <c r="B337" s="30">
        <f>Inventory!B43</f>
        <v>0</v>
      </c>
      <c r="C337" s="3">
        <f>G217*Inventory!M43/100*Inventory!N43*Inventory!C43*Inventory!J43/100</f>
        <v>0</v>
      </c>
      <c r="D337" s="3">
        <f>Inventory!O43*Inventory!C43*Inventory!J43/100</f>
        <v>0</v>
      </c>
      <c r="E337" s="3">
        <f>Inventory!P43*Inventory!C43*Inventory!J43/100</f>
        <v>0</v>
      </c>
      <c r="F337" s="216">
        <f>IF(Inventory!E43=0,0,Inventory!G43/Inventory!E43*Inventory!J43/100*Inventory!C43)</f>
        <v>0</v>
      </c>
      <c r="G337" s="3" t="b">
        <f>IF(Inventory!L43="diesel",Input!$D$49,IF(Inventory!L43="petrol",Input!$D$50,IF(Inventory!L43="diesel oil",Input!$D$51,IF(Inventory!L43="gas",Input!$D$52,IF(Inventory!L43="electricity",Input!$D$53)))))</f>
        <v>0</v>
      </c>
    </row>
    <row r="338" spans="1:7" ht="15" customHeight="1">
      <c r="A338" s="30">
        <f>Inventory!A44</f>
        <v>0</v>
      </c>
      <c r="B338" s="30">
        <f>Inventory!B44</f>
        <v>0</v>
      </c>
      <c r="C338" s="3">
        <f>G218*Inventory!M44/100*Inventory!N44*Inventory!C44*Inventory!J44/100</f>
        <v>0</v>
      </c>
      <c r="D338" s="3">
        <f>Inventory!O44*Inventory!C44*Inventory!J44/100</f>
        <v>0</v>
      </c>
      <c r="E338" s="3">
        <f>Inventory!P44*Inventory!C44*Inventory!J44/100</f>
        <v>0</v>
      </c>
      <c r="F338" s="216">
        <f>IF(Inventory!E44=0,0,Inventory!G44/Inventory!E44*Inventory!J44/100*Inventory!C44)</f>
        <v>0</v>
      </c>
      <c r="G338" s="3" t="b">
        <f>IF(Inventory!L44="diesel",Input!$D$49,IF(Inventory!L44="petrol",Input!$D$50,IF(Inventory!L44="diesel oil",Input!$D$51,IF(Inventory!L44="gas",Input!$D$52,IF(Inventory!L44="electricity",Input!$D$53)))))</f>
        <v>0</v>
      </c>
    </row>
    <row r="339" spans="1:7" ht="15" customHeight="1">
      <c r="A339" s="30">
        <f>Inventory!A45</f>
        <v>0</v>
      </c>
      <c r="B339" s="30">
        <f>Inventory!B45</f>
        <v>0</v>
      </c>
      <c r="C339" s="3">
        <f>G219*Inventory!M45/100*Inventory!N45*Inventory!C45*Inventory!J45/100</f>
        <v>0</v>
      </c>
      <c r="D339" s="3">
        <f>Inventory!O45*Inventory!C45*Inventory!J45/100</f>
        <v>0</v>
      </c>
      <c r="E339" s="3">
        <f>Inventory!P45*Inventory!C45*Inventory!J45/100</f>
        <v>0</v>
      </c>
      <c r="F339" s="216">
        <f>IF(Inventory!E45=0,0,Inventory!G45/Inventory!E45*Inventory!J45/100*Inventory!C45)</f>
        <v>0</v>
      </c>
      <c r="G339" s="3" t="b">
        <f>IF(Inventory!L45="diesel",Input!$D$49,IF(Inventory!L45="petrol",Input!$D$50,IF(Inventory!L45="diesel oil",Input!$D$51,IF(Inventory!L45="gas",Input!$D$52,IF(Inventory!L45="electricity",Input!$D$53)))))</f>
        <v>0</v>
      </c>
    </row>
    <row r="340" spans="1:7" ht="15" customHeight="1">
      <c r="A340" s="30">
        <f>Inventory!A46</f>
        <v>0</v>
      </c>
      <c r="B340" s="30">
        <f>Inventory!B46</f>
        <v>0</v>
      </c>
      <c r="C340" s="3">
        <f>G220*Inventory!M46/100*Inventory!N46*Inventory!C46*Inventory!J46/100</f>
        <v>0</v>
      </c>
      <c r="D340" s="3">
        <f>Inventory!O46*Inventory!C46*Inventory!J46/100</f>
        <v>0</v>
      </c>
      <c r="E340" s="3">
        <f>Inventory!P46*Inventory!C46*Inventory!J46/100</f>
        <v>0</v>
      </c>
      <c r="F340" s="216">
        <f>IF(Inventory!E46=0,0,Inventory!G46/Inventory!E46*Inventory!J46/100*Inventory!C46)</f>
        <v>0</v>
      </c>
      <c r="G340" s="3" t="b">
        <f>IF(Inventory!L46="diesel",Input!$D$49,IF(Inventory!L46="petrol",Input!$D$50,IF(Inventory!L46="diesel oil",Input!$D$51,IF(Inventory!L46="gas",Input!$D$52,IF(Inventory!L46="electricity",Input!$D$53)))))</f>
        <v>0</v>
      </c>
    </row>
    <row r="341" spans="1:7" ht="15" customHeight="1">
      <c r="A341" s="30">
        <f>Inventory!A47</f>
        <v>0</v>
      </c>
      <c r="B341" s="30">
        <f>Inventory!B47</f>
        <v>0</v>
      </c>
      <c r="C341" s="3">
        <f>G221*Inventory!M47/100*Inventory!N47*Inventory!C47*Inventory!J47/100</f>
        <v>0</v>
      </c>
      <c r="D341" s="3">
        <f>Inventory!O47*Inventory!C47*Inventory!J47/100</f>
        <v>0</v>
      </c>
      <c r="E341" s="3">
        <f>Inventory!P47*Inventory!C47*Inventory!J47/100</f>
        <v>0</v>
      </c>
      <c r="F341" s="216">
        <f>IF(Inventory!E47=0,0,Inventory!G47/Inventory!E47*Inventory!J47/100*Inventory!C47)</f>
        <v>0</v>
      </c>
      <c r="G341" s="3" t="b">
        <f>IF(Inventory!L47="diesel",Input!$D$49,IF(Inventory!L47="petrol",Input!$D$50,IF(Inventory!L47="diesel oil",Input!$D$51,IF(Inventory!L47="gas",Input!$D$52,IF(Inventory!L47="electricity",Input!$D$53)))))</f>
        <v>0</v>
      </c>
    </row>
    <row r="342" spans="1:7" ht="15" customHeight="1">
      <c r="A342" s="30">
        <f>Inventory!A48</f>
        <v>0</v>
      </c>
      <c r="B342" s="30">
        <f>Inventory!B48</f>
        <v>0</v>
      </c>
      <c r="C342" s="3">
        <f>G222*Inventory!M48/100*Inventory!N48*Inventory!C48*Inventory!J48/100</f>
        <v>0</v>
      </c>
      <c r="D342" s="3">
        <f>Inventory!O48*Inventory!C48*Inventory!J48/100</f>
        <v>0</v>
      </c>
      <c r="E342" s="3">
        <f>Inventory!P48*Inventory!C48*Inventory!J48/100</f>
        <v>0</v>
      </c>
      <c r="F342" s="216">
        <f>IF(Inventory!E48=0,0,Inventory!G48/Inventory!E48*Inventory!J48/100*Inventory!C48)</f>
        <v>0</v>
      </c>
      <c r="G342" s="3" t="b">
        <f>IF(Inventory!L48="diesel",Input!$D$49,IF(Inventory!L48="petrol",Input!$D$50,IF(Inventory!L48="diesel oil",Input!$D$51,IF(Inventory!L48="gas",Input!$D$52,IF(Inventory!L48="electricity",Input!$D$53)))))</f>
        <v>0</v>
      </c>
    </row>
    <row r="343" spans="1:7" ht="15" customHeight="1">
      <c r="A343" s="30">
        <f>Inventory!A49</f>
        <v>0</v>
      </c>
      <c r="B343" s="30">
        <f>Inventory!B49</f>
        <v>0</v>
      </c>
      <c r="C343" s="3">
        <f>G223*Inventory!M49/100*Inventory!N49*Inventory!C49*Inventory!J49/100</f>
        <v>0</v>
      </c>
      <c r="D343" s="3">
        <f>Inventory!O49*Inventory!C49*Inventory!J49/100</f>
        <v>0</v>
      </c>
      <c r="E343" s="3">
        <f>Inventory!P49*Inventory!C49*Inventory!J49/100</f>
        <v>0</v>
      </c>
      <c r="F343" s="216">
        <f>IF(Inventory!E49=0,0,Inventory!G49/Inventory!E49*Inventory!J49/100*Inventory!C49)</f>
        <v>0</v>
      </c>
      <c r="G343" s="3" t="b">
        <f>IF(Inventory!L49="diesel",Input!$D$49,IF(Inventory!L49="petrol",Input!$D$50,IF(Inventory!L49="diesel oil",Input!$D$51,IF(Inventory!L49="gas",Input!$D$52,IF(Inventory!L49="electricity",Input!$D$53)))))</f>
        <v>0</v>
      </c>
    </row>
    <row r="344" spans="1:7" ht="15" customHeight="1">
      <c r="A344" s="30">
        <f>Inventory!A50</f>
        <v>0</v>
      </c>
      <c r="B344" s="30">
        <f>Inventory!B50</f>
        <v>0</v>
      </c>
      <c r="C344" s="3">
        <f>G224*Inventory!M50/100*Inventory!N50*Inventory!C50*Inventory!J50/100</f>
        <v>0</v>
      </c>
      <c r="D344" s="3">
        <f>Inventory!O50*Inventory!C50*Inventory!J50/100</f>
        <v>0</v>
      </c>
      <c r="E344" s="3">
        <f>Inventory!P50*Inventory!C50*Inventory!J50/100</f>
        <v>0</v>
      </c>
      <c r="F344" s="216">
        <f>IF(Inventory!E50=0,0,Inventory!G50/Inventory!E50*Inventory!J50/100*Inventory!C50)</f>
        <v>0</v>
      </c>
      <c r="G344" s="3" t="b">
        <f>IF(Inventory!L50="diesel",Input!$D$49,IF(Inventory!L50="petrol",Input!$D$50,IF(Inventory!L50="diesel oil",Input!$D$51,IF(Inventory!L50="gas",Input!$D$52,IF(Inventory!L50="electricity",Input!$D$53)))))</f>
        <v>0</v>
      </c>
    </row>
    <row r="345" spans="1:7" ht="15" customHeight="1">
      <c r="A345" s="30">
        <f>Inventory!A51</f>
        <v>0</v>
      </c>
      <c r="B345" s="30">
        <f>Inventory!B51</f>
        <v>0</v>
      </c>
      <c r="C345" s="3">
        <f>G225*Inventory!M51/100*Inventory!N51*Inventory!C51*Inventory!J51/100</f>
        <v>0</v>
      </c>
      <c r="D345" s="3">
        <f>Inventory!O51*Inventory!C51*Inventory!J51/100</f>
        <v>0</v>
      </c>
      <c r="E345" s="3">
        <f>Inventory!P51*Inventory!C51*Inventory!J51/100</f>
        <v>0</v>
      </c>
      <c r="F345" s="216">
        <f>IF(Inventory!E51=0,0,Inventory!G51/Inventory!E51*Inventory!J51/100*Inventory!C51)</f>
        <v>0</v>
      </c>
      <c r="G345" s="3" t="b">
        <f>IF(Inventory!L51="diesel",Input!$D$49,IF(Inventory!L51="petrol",Input!$D$50,IF(Inventory!L51="diesel oil",Input!$D$51,IF(Inventory!L51="gas",Input!$D$52,IF(Inventory!L51="electricity",Input!$D$53)))))</f>
        <v>0</v>
      </c>
    </row>
    <row r="346" spans="1:7" ht="15" customHeight="1">
      <c r="A346" s="30">
        <f>Inventory!A52</f>
        <v>0</v>
      </c>
      <c r="B346" s="30">
        <f>Inventory!B52</f>
        <v>0</v>
      </c>
      <c r="C346" s="3">
        <f>G226*Inventory!M52/100*Inventory!N52*Inventory!C52*Inventory!J52/100</f>
        <v>0</v>
      </c>
      <c r="D346" s="3">
        <f>Inventory!O52*Inventory!C52*Inventory!J52/100</f>
        <v>0</v>
      </c>
      <c r="E346" s="3">
        <f>Inventory!P52*Inventory!C52*Inventory!J52/100</f>
        <v>0</v>
      </c>
      <c r="F346" s="216">
        <f>IF(Inventory!E52=0,0,Inventory!G52/Inventory!E52*Inventory!J52/100*Inventory!C52)</f>
        <v>0</v>
      </c>
      <c r="G346" s="3" t="b">
        <f>IF(Inventory!L52="diesel",Input!$D$49,IF(Inventory!L52="petrol",Input!$D$50,IF(Inventory!L52="diesel oil",Input!$D$51,IF(Inventory!L52="gas",Input!$D$52,IF(Inventory!L52="electricity",Input!$D$53)))))</f>
        <v>0</v>
      </c>
    </row>
    <row r="347" spans="1:7" ht="15" customHeight="1">
      <c r="A347" s="30">
        <f>Inventory!A53</f>
        <v>0</v>
      </c>
      <c r="B347" s="30">
        <f>Inventory!B53</f>
        <v>0</v>
      </c>
      <c r="C347" s="3">
        <f>G227*Inventory!M53/100*Inventory!N53*Inventory!C53*Inventory!J53/100</f>
        <v>0</v>
      </c>
      <c r="D347" s="3">
        <f>Inventory!O53*Inventory!C53*Inventory!J53/100</f>
        <v>0</v>
      </c>
      <c r="E347" s="3">
        <f>Inventory!P53*Inventory!C53*Inventory!J53/100</f>
        <v>0</v>
      </c>
      <c r="F347" s="216">
        <f>IF(Inventory!E53=0,0,Inventory!G53/Inventory!E53*Inventory!J53/100*Inventory!C53)</f>
        <v>0</v>
      </c>
      <c r="G347" s="3" t="b">
        <f>IF(Inventory!L53="diesel",Input!$D$49,IF(Inventory!L53="petrol",Input!$D$50,IF(Inventory!L53="diesel oil",Input!$D$51,IF(Inventory!L53="gas",Input!$D$52,IF(Inventory!L53="electricity",Input!$D$53)))))</f>
        <v>0</v>
      </c>
    </row>
    <row r="348" spans="1:7" ht="15" customHeight="1">
      <c r="A348" s="30">
        <f>Inventory!A54</f>
        <v>0</v>
      </c>
      <c r="B348" s="30">
        <f>Inventory!B54</f>
        <v>0</v>
      </c>
      <c r="C348" s="3">
        <f>G228*Inventory!M54/100*Inventory!N54*Inventory!C54*Inventory!J54/100</f>
        <v>0</v>
      </c>
      <c r="D348" s="3">
        <f>Inventory!O54*Inventory!C54*Inventory!J54/100</f>
        <v>0</v>
      </c>
      <c r="E348" s="3">
        <f>Inventory!P54*Inventory!C54*Inventory!J54/100</f>
        <v>0</v>
      </c>
      <c r="F348" s="216">
        <f>IF(Inventory!E54=0,0,Inventory!G54/Inventory!E54*Inventory!J54/100*Inventory!C54)</f>
        <v>0</v>
      </c>
      <c r="G348" s="3" t="b">
        <f>IF(Inventory!L54="diesel",Input!$D$49,IF(Inventory!L54="petrol",Input!$D$50,IF(Inventory!L54="diesel oil",Input!$D$51,IF(Inventory!L54="gas",Input!$D$52,IF(Inventory!L54="electricity",Input!$D$53)))))</f>
        <v>0</v>
      </c>
    </row>
    <row r="349" spans="1:7" ht="15" customHeight="1">
      <c r="A349" s="30">
        <f>Inventory!A55</f>
        <v>0</v>
      </c>
      <c r="B349" s="30">
        <f>Inventory!B55</f>
        <v>0</v>
      </c>
      <c r="C349" s="3">
        <f>G229*Inventory!M55/100*Inventory!N55*Inventory!C55*Inventory!J55/100</f>
        <v>0</v>
      </c>
      <c r="D349" s="3">
        <f>Inventory!O55*Inventory!C55*Inventory!J55/100</f>
        <v>0</v>
      </c>
      <c r="E349" s="3">
        <f>Inventory!P55*Inventory!C55*Inventory!J55/100</f>
        <v>0</v>
      </c>
      <c r="F349" s="216">
        <f>IF(Inventory!E55=0,0,Inventory!G55/Inventory!E55*Inventory!J55/100*Inventory!C55)</f>
        <v>0</v>
      </c>
      <c r="G349" s="3" t="b">
        <f>IF(Inventory!L55="diesel",Input!$D$49,IF(Inventory!L55="petrol",Input!$D$50,IF(Inventory!L55="diesel oil",Input!$D$51,IF(Inventory!L55="gas",Input!$D$52,IF(Inventory!L55="electricity",Input!$D$53)))))</f>
        <v>0</v>
      </c>
    </row>
    <row r="350" spans="1:7" ht="15" customHeight="1">
      <c r="A350" s="30">
        <f>Inventory!A56</f>
        <v>0</v>
      </c>
      <c r="B350" s="30">
        <f>Inventory!B56</f>
        <v>0</v>
      </c>
      <c r="C350" s="3">
        <f>G230*Inventory!M56/100*Inventory!N56*Inventory!C56*Inventory!J56/100</f>
        <v>0</v>
      </c>
      <c r="D350" s="3">
        <f>Inventory!O56*Inventory!C56*Inventory!J56/100</f>
        <v>0</v>
      </c>
      <c r="E350" s="3">
        <f>Inventory!P56*Inventory!C56*Inventory!J56/100</f>
        <v>0</v>
      </c>
      <c r="F350" s="216">
        <f>IF(Inventory!E56=0,0,Inventory!G56/Inventory!E56*Inventory!J56/100*Inventory!C56)</f>
        <v>0</v>
      </c>
      <c r="G350" s="3" t="b">
        <f>IF(Inventory!L56="diesel",Input!$D$49,IF(Inventory!L56="petrol",Input!$D$50,IF(Inventory!L56="diesel oil",Input!$D$51,IF(Inventory!L56="gas",Input!$D$52,IF(Inventory!L56="electricity",Input!$D$53)))))</f>
        <v>0</v>
      </c>
    </row>
    <row r="351" spans="1:7" ht="15" customHeight="1">
      <c r="A351" s="30">
        <f>Inventory!A57</f>
        <v>0</v>
      </c>
      <c r="B351" s="30">
        <f>Inventory!B57</f>
        <v>0</v>
      </c>
      <c r="C351" s="3">
        <f>G231*Inventory!M57/100*Inventory!N57*Inventory!C57*Inventory!J57/100</f>
        <v>0</v>
      </c>
      <c r="D351" s="3">
        <f>Inventory!O57*Inventory!C57*Inventory!J57/100</f>
        <v>0</v>
      </c>
      <c r="E351" s="3">
        <f>Inventory!P57*Inventory!C57*Inventory!J57/100</f>
        <v>0</v>
      </c>
      <c r="F351" s="216">
        <f>IF(Inventory!E57=0,0,Inventory!G57/Inventory!E57*Inventory!J57/100*Inventory!C57)</f>
        <v>0</v>
      </c>
      <c r="G351" s="3" t="b">
        <f>IF(Inventory!L57="diesel",Input!$D$49,IF(Inventory!L57="petrol",Input!$D$50,IF(Inventory!L57="diesel oil",Input!$D$51,IF(Inventory!L57="gas",Input!$D$52,IF(Inventory!L57="electricity",Input!$D$53)))))</f>
        <v>0</v>
      </c>
    </row>
    <row r="352" spans="1:7" ht="15" customHeight="1">
      <c r="A352" s="30">
        <f>Inventory!A58</f>
        <v>0</v>
      </c>
      <c r="B352" s="30">
        <f>Inventory!B58</f>
        <v>0</v>
      </c>
      <c r="C352" s="3">
        <f>G232*Inventory!M58/100*Inventory!N58*Inventory!C58*Inventory!J58/100</f>
        <v>0</v>
      </c>
      <c r="D352" s="3">
        <f>Inventory!O58*Inventory!C58*Inventory!J58/100</f>
        <v>0</v>
      </c>
      <c r="E352" s="3">
        <f>Inventory!P58*Inventory!C58*Inventory!J58/100</f>
        <v>0</v>
      </c>
      <c r="F352" s="216">
        <f>IF(Inventory!E58=0,0,Inventory!G58/Inventory!E58*Inventory!J58/100*Inventory!C58)</f>
        <v>0</v>
      </c>
      <c r="G352" s="3" t="b">
        <f>IF(Inventory!L58="diesel",Input!$D$49,IF(Inventory!L58="petrol",Input!$D$50,IF(Inventory!L58="diesel oil",Input!$D$51,IF(Inventory!L58="gas",Input!$D$52,IF(Inventory!L58="electricity",Input!$D$53)))))</f>
        <v>0</v>
      </c>
    </row>
    <row r="353" spans="1:8" ht="15" customHeight="1">
      <c r="A353" s="30">
        <f>Inventory!A65</f>
        <v>0</v>
      </c>
      <c r="B353" s="30">
        <f>Inventory!B65</f>
        <v>0</v>
      </c>
      <c r="C353" s="3">
        <f>G233*Inventory!M65/100*Inventory!N65*Inventory!C65*Inventory!J65/100</f>
        <v>0</v>
      </c>
      <c r="D353" s="3">
        <f>Inventory!O65*Inventory!C65*Inventory!J65/100</f>
        <v>0</v>
      </c>
      <c r="E353" s="3">
        <f>Inventory!P65*Inventory!C65*Inventory!J65/100</f>
        <v>0</v>
      </c>
      <c r="F353" s="216">
        <f>IF(Inventory!E59=0,0,Inventory!G59/Inventory!E59*Inventory!J59/100*Inventory!C59)</f>
        <v>0</v>
      </c>
      <c r="G353" s="3" t="b">
        <f>IF(Inventory!L65="diesel",Input!$D$49,IF(Inventory!L65="petrol",Input!$D$50,IF(Inventory!L65="diesel oil",Input!$D$51,IF(Inventory!L65="gas",Input!$D$52,IF(Inventory!L65="electricity",Input!$D$53)))))</f>
        <v>0</v>
      </c>
    </row>
    <row r="354" spans="1:8" ht="15" customHeight="1">
      <c r="A354" s="30">
        <f>Inventory!A66</f>
        <v>0</v>
      </c>
      <c r="B354" s="30">
        <f>Inventory!B66</f>
        <v>0</v>
      </c>
      <c r="C354" s="3">
        <f>G234*Inventory!M66/100*Inventory!N66*Inventory!C66*Inventory!J66/100</f>
        <v>0</v>
      </c>
      <c r="D354" s="3">
        <f>Inventory!O66*Inventory!C66*Inventory!J66/100</f>
        <v>0</v>
      </c>
      <c r="E354" s="3">
        <f>Inventory!P66*Inventory!C66*Inventory!J66/100</f>
        <v>0</v>
      </c>
      <c r="F354" s="216">
        <f>IF(Inventory!E60=0,0,Inventory!G60/Inventory!E60*Inventory!J60/100*Inventory!C60)</f>
        <v>0</v>
      </c>
      <c r="G354" s="3" t="b">
        <f>IF(Inventory!L66="diesel",Input!$D$49,IF(Inventory!L66="petrol",Input!$D$50,IF(Inventory!L66="diesel oil",Input!$D$51,IF(Inventory!L66="gas",Input!$D$52,IF(Inventory!L66="electricity",Input!$D$53)))))</f>
        <v>0</v>
      </c>
    </row>
    <row r="355" spans="1:8" ht="15" customHeight="1">
      <c r="A355" s="30">
        <f>Inventory!A67</f>
        <v>0</v>
      </c>
      <c r="B355" s="30">
        <f>Inventory!B67</f>
        <v>0</v>
      </c>
      <c r="C355" s="3">
        <f>G235*Inventory!M67/100*Inventory!N67*Inventory!C67*Inventory!J67/100</f>
        <v>0</v>
      </c>
      <c r="D355" s="3">
        <f>Inventory!O67*Inventory!C67*Inventory!J67/100</f>
        <v>0</v>
      </c>
      <c r="E355" s="3">
        <f>Inventory!P67*Inventory!C67*Inventory!J67/100</f>
        <v>0</v>
      </c>
      <c r="F355" s="216">
        <f>IF(Inventory!E61=0,0,Inventory!G61/Inventory!E61*Inventory!J61/100*Inventory!C61)</f>
        <v>0</v>
      </c>
      <c r="G355" s="3" t="b">
        <f>IF(Inventory!L67="diesel",Input!$D$49,IF(Inventory!L67="petrol",Input!$D$50,IF(Inventory!L67="diesel oil",Input!$D$51,IF(Inventory!L67="gas",Input!$D$52,IF(Inventory!L67="electricity",Input!$D$53)))))</f>
        <v>0</v>
      </c>
    </row>
    <row r="356" spans="1:8" ht="15" customHeight="1">
      <c r="B356" s="17" t="s">
        <v>370</v>
      </c>
      <c r="C356" s="17">
        <f>SUM(C322:C332)</f>
        <v>0</v>
      </c>
      <c r="D356" s="17">
        <f>SUM(D322:D332)</f>
        <v>0</v>
      </c>
      <c r="E356" s="17">
        <f>SUM(E322:E332)</f>
        <v>0</v>
      </c>
      <c r="F356" s="17">
        <f>SUM(F322:F332)</f>
        <v>0</v>
      </c>
      <c r="G356" s="17"/>
      <c r="H356" s="32">
        <f>SUM(C356:G356)</f>
        <v>0</v>
      </c>
    </row>
    <row r="357" spans="1:8" s="2" customFormat="1" ht="15" customHeight="1"/>
    <row r="358" spans="1:8" ht="15" customHeight="1">
      <c r="B358" s="14"/>
      <c r="C358" s="14"/>
    </row>
    <row r="359" spans="1:8" ht="30" customHeight="1">
      <c r="A359" s="33" t="s">
        <v>393</v>
      </c>
      <c r="B359" s="42" t="s">
        <v>394</v>
      </c>
      <c r="C359" s="34" t="s">
        <v>366</v>
      </c>
      <c r="D359" s="34" t="s">
        <v>377</v>
      </c>
      <c r="E359" s="35" t="s">
        <v>379</v>
      </c>
      <c r="F359" s="35" t="s">
        <v>349</v>
      </c>
      <c r="G359" s="35" t="s">
        <v>369</v>
      </c>
    </row>
    <row r="360" spans="1:8" ht="15" customHeight="1">
      <c r="A360" s="30">
        <f>Inventory!A132</f>
        <v>0</v>
      </c>
      <c r="B360" s="30" t="str">
        <f>Inventory!B132</f>
        <v>Stationary compactor</v>
      </c>
      <c r="C360" s="30">
        <f>Inventory!H132*Calculations!G360</f>
        <v>0</v>
      </c>
      <c r="D360" s="3">
        <f>Inventory!C132*Inventory!J132</f>
        <v>0</v>
      </c>
      <c r="E360" s="43">
        <f>IF(Inventory!F132&gt;Inventory!E3,"yes",0)</f>
        <v>0</v>
      </c>
      <c r="F360" s="3">
        <f>IF(E360="yes",((Inventory!G132)/Inventory!E132),0)</f>
        <v>0</v>
      </c>
      <c r="G360" s="3" t="b">
        <f>IF(Inventory!I132="diesel",Input!$D$49,IF(Inventory!I132="petrol",Input!$D$50,IF(Inventory!I132="diesel oil",Input!$D$51,IF(Inventory!I132="gas",Input!$D$52,IF(Inventory!I132="electricity",Input!$D$53)))))</f>
        <v>0</v>
      </c>
    </row>
    <row r="361" spans="1:8" ht="15" customHeight="1">
      <c r="A361" s="30">
        <f>Inventory!A133</f>
        <v>0</v>
      </c>
      <c r="B361" s="30" t="str">
        <f>Inventory!B133</f>
        <v>Replaceable container 35 m3</v>
      </c>
      <c r="C361" s="30">
        <f>Inventory!H133*Calculations!G361</f>
        <v>0</v>
      </c>
      <c r="D361" s="3">
        <f>Inventory!C133*Inventory!J133</f>
        <v>0</v>
      </c>
      <c r="E361" s="43">
        <f>IF(Inventory!F133&gt;Inventory!E4,"yes",0)</f>
        <v>0</v>
      </c>
      <c r="F361" s="3">
        <f>IF(E361="yes",((Inventory!G133)/Inventory!E133),0)</f>
        <v>0</v>
      </c>
      <c r="G361" s="3" t="b">
        <f>IF(Inventory!I133="diesel",Input!$D$49,IF(Inventory!I133="petrol",Input!$D$50,IF(Inventory!I133="diesel oil",Input!$D$51,IF(Inventory!I133="gas",Input!$D$52,IF(Inventory!I133="electricity",Input!$D$53)))))</f>
        <v>0</v>
      </c>
    </row>
    <row r="362" spans="1:8" ht="15" customHeight="1">
      <c r="A362" s="30">
        <f>Inventory!A134</f>
        <v>0</v>
      </c>
      <c r="B362" s="30" t="str">
        <f>Inventory!B134</f>
        <v>Replaceable container 10 m3</v>
      </c>
      <c r="C362" s="30">
        <f>Inventory!H134*Calculations!G362</f>
        <v>0</v>
      </c>
      <c r="D362" s="3">
        <f>Inventory!C134*Inventory!J134</f>
        <v>0</v>
      </c>
      <c r="E362" s="43">
        <f>IF(Inventory!F134&gt;Inventory!E5,"yes",0)</f>
        <v>0</v>
      </c>
      <c r="F362" s="3">
        <f>IF(E362="yes",((Inventory!G134)/Inventory!E134),0)</f>
        <v>0</v>
      </c>
      <c r="G362" s="3" t="b">
        <f>IF(Inventory!I134="diesel",Input!$D$49,IF(Inventory!I134="petrol",Input!$D$50,IF(Inventory!I134="diesel oil",Input!$D$51,IF(Inventory!I134="gas",Input!$D$52,IF(Inventory!I134="electricity",Input!$D$53)))))</f>
        <v>0</v>
      </c>
    </row>
    <row r="363" spans="1:8" ht="15" customHeight="1">
      <c r="A363" s="30">
        <f>Inventory!A135</f>
        <v>0</v>
      </c>
      <c r="B363" s="30" t="str">
        <f>Inventory!B135</f>
        <v>Replaceable container 8 m3</v>
      </c>
      <c r="C363" s="30">
        <f>Inventory!H135*Calculations!G363</f>
        <v>0</v>
      </c>
      <c r="D363" s="3">
        <f>Inventory!C135*Inventory!J135</f>
        <v>0</v>
      </c>
      <c r="E363" s="43">
        <f>IF(Inventory!F135&gt;Inventory!E6,"yes",0)</f>
        <v>0</v>
      </c>
      <c r="F363" s="3">
        <f>IF(E363="yes",((Inventory!G135)/Inventory!E135),0)</f>
        <v>0</v>
      </c>
      <c r="G363" s="3" t="b">
        <f>IF(Inventory!I135="diesel",Input!$D$49,IF(Inventory!I135="petrol",Input!$D$50,IF(Inventory!I135="diesel oil",Input!$D$51,IF(Inventory!I135="gas",Input!$D$52,IF(Inventory!I135="electricity",Input!$D$53)))))</f>
        <v>0</v>
      </c>
    </row>
    <row r="364" spans="1:8" ht="15" customHeight="1">
      <c r="A364" s="30">
        <f>Inventory!A136</f>
        <v>0</v>
      </c>
      <c r="B364" s="30" t="str">
        <f>Inventory!B136</f>
        <v>Other (specify)</v>
      </c>
      <c r="C364" s="30">
        <f>Inventory!H136*Calculations!G364</f>
        <v>0</v>
      </c>
      <c r="D364" s="3">
        <f>Inventory!C136*Inventory!J136</f>
        <v>0</v>
      </c>
      <c r="E364" s="43">
        <f>IF(Inventory!F136&gt;Inventory!E7,"yes",0)</f>
        <v>0</v>
      </c>
      <c r="F364" s="3">
        <f>IF(E364="yes",((Inventory!G136)/Inventory!E136),0)</f>
        <v>0</v>
      </c>
      <c r="G364" s="3" t="b">
        <f>IF(Inventory!I136="diesel",Input!$D$49,IF(Inventory!I136="petrol",Input!$D$50,IF(Inventory!I136="diesel oil",Input!$D$51,IF(Inventory!I136="gas",Input!$D$52,IF(Inventory!I136="electricity",Input!$D$53)))))</f>
        <v>0</v>
      </c>
    </row>
    <row r="365" spans="1:8" ht="15" customHeight="1">
      <c r="A365" s="30">
        <f>Inventory!A137</f>
        <v>0</v>
      </c>
      <c r="B365" s="30" t="str">
        <f>Inventory!B137</f>
        <v>Stationary compactor</v>
      </c>
      <c r="C365" s="30">
        <f>Inventory!H137*Calculations!G365</f>
        <v>0</v>
      </c>
      <c r="D365" s="3">
        <f>Inventory!C137*Inventory!J137</f>
        <v>0</v>
      </c>
      <c r="E365" s="43">
        <f>IF(Inventory!F137&gt;Inventory!E8,"yes",0)</f>
        <v>0</v>
      </c>
      <c r="F365" s="3">
        <f>IF(E365="yes",((Inventory!G137)/Inventory!E137),0)</f>
        <v>0</v>
      </c>
      <c r="G365" s="3" t="b">
        <f>IF(Inventory!I137="diesel",Input!$D$49,IF(Inventory!I137="petrol",Input!$D$50,IF(Inventory!I137="diesel oil",Input!$D$51,IF(Inventory!I137="gas",Input!$D$52,IF(Inventory!I137="electricity",Input!$D$53)))))</f>
        <v>0</v>
      </c>
    </row>
    <row r="366" spans="1:8" ht="15" customHeight="1">
      <c r="A366" s="30">
        <f>Inventory!A138</f>
        <v>0</v>
      </c>
      <c r="B366" s="30" t="str">
        <f>Inventory!B138</f>
        <v>Stationary compactor</v>
      </c>
      <c r="C366" s="30">
        <f>Inventory!H138*Calculations!G366</f>
        <v>0</v>
      </c>
      <c r="D366" s="3">
        <f>Inventory!C138*Inventory!J138</f>
        <v>0</v>
      </c>
      <c r="E366" s="43">
        <f>IF(Inventory!F138&gt;Inventory!E9,"yes",0)</f>
        <v>0</v>
      </c>
      <c r="F366" s="3">
        <f>IF(E366="yes",((Inventory!G138)/Inventory!E138),0)</f>
        <v>0</v>
      </c>
      <c r="G366" s="3" t="b">
        <f>IF(Inventory!I138="diesel",Input!$D$49,IF(Inventory!I138="petrol",Input!$D$50,IF(Inventory!I138="diesel oil",Input!$D$51,IF(Inventory!I138="gas",Input!$D$52,IF(Inventory!I138="electricity",Input!$D$53)))))</f>
        <v>0</v>
      </c>
    </row>
    <row r="367" spans="1:8" ht="15" customHeight="1">
      <c r="A367" s="30">
        <f>Inventory!A139</f>
        <v>0</v>
      </c>
      <c r="B367" s="30">
        <f>Inventory!B139</f>
        <v>0</v>
      </c>
      <c r="C367" s="30">
        <f>Inventory!H139*Calculations!G367</f>
        <v>0</v>
      </c>
      <c r="D367" s="3">
        <f>Inventory!C139*Inventory!J139</f>
        <v>0</v>
      </c>
      <c r="E367" s="43">
        <f>IF(Inventory!F139&gt;Inventory!E9,"yes",0)</f>
        <v>0</v>
      </c>
      <c r="F367" s="3">
        <f>IF(E367="yes",((Inventory!G139)/Inventory!E139),0)</f>
        <v>0</v>
      </c>
      <c r="G367" s="3" t="b">
        <f>IF(Inventory!I139="diesel",Input!$D$49,IF(Inventory!I139="petrol",Input!$D$50,IF(Inventory!I139="diesel oil",Input!$D$51,IF(Inventory!I139="gas",Input!$D$52,IF(Inventory!I139="electricity",Input!$D$53)))))</f>
        <v>0</v>
      </c>
    </row>
    <row r="368" spans="1:8" ht="15" customHeight="1">
      <c r="A368" s="30">
        <f>Inventory!A140</f>
        <v>0</v>
      </c>
      <c r="B368" s="30">
        <f>Inventory!B140</f>
        <v>0</v>
      </c>
      <c r="C368" s="30">
        <f>Inventory!H140*Calculations!G368</f>
        <v>0</v>
      </c>
      <c r="D368" s="3">
        <f>Inventory!C140*Inventory!J140</f>
        <v>0</v>
      </c>
      <c r="E368" s="43">
        <f>IF(Inventory!F140&gt;Inventory!E10,"yes",0)</f>
        <v>0</v>
      </c>
      <c r="F368" s="3">
        <f>IF(E368="yes",((Inventory!G140)/Inventory!E140),0)</f>
        <v>0</v>
      </c>
      <c r="G368" s="3" t="b">
        <f>IF(Inventory!I140="diesel",Input!$D$49,IF(Inventory!I140="petrol",Input!$D$50,IF(Inventory!I140="diesel oil",Input!$D$51,IF(Inventory!I140="gas",Input!$D$52,IF(Inventory!I140="electricity",Input!$D$53)))))</f>
        <v>0</v>
      </c>
    </row>
    <row r="369" spans="1:8" ht="15" customHeight="1">
      <c r="A369" s="30">
        <f>Inventory!A146</f>
        <v>0</v>
      </c>
      <c r="B369" s="30">
        <f>Inventory!B146</f>
        <v>0</v>
      </c>
      <c r="C369" s="30">
        <f>Inventory!H146*Calculations!G369</f>
        <v>0</v>
      </c>
      <c r="D369" s="3">
        <f>Inventory!C146*Inventory!J146</f>
        <v>0</v>
      </c>
      <c r="E369" s="43">
        <f>IF(Inventory!F146&gt;Inventory!E11,"yes",0)</f>
        <v>0</v>
      </c>
      <c r="F369" s="3">
        <f>IF(E369="yes",((Inventory!G141)/Inventory!E141),0)</f>
        <v>0</v>
      </c>
      <c r="G369" s="3" t="b">
        <f>IF(Inventory!I146="diesel",Input!$D$49,IF(Inventory!I146="petrol",Input!$D$50,IF(Inventory!I146="diesel oil",Input!$D$51,IF(Inventory!I146="gas",Input!$D$52,IF(Inventory!I146="electricity",Input!$D$53)))))</f>
        <v>0</v>
      </c>
    </row>
    <row r="370" spans="1:8" ht="14.25" customHeight="1">
      <c r="B370" s="17" t="s">
        <v>370</v>
      </c>
      <c r="C370" s="17">
        <f>SUM(C360:C369)</f>
        <v>0</v>
      </c>
      <c r="D370" s="17">
        <f>SUM(D360:D369)</f>
        <v>0</v>
      </c>
      <c r="E370" s="17"/>
      <c r="F370" s="17">
        <f>SUM(F360:F369)</f>
        <v>0</v>
      </c>
      <c r="G370" s="17"/>
      <c r="H370" s="32">
        <f>SUM(C370:G370)</f>
        <v>0</v>
      </c>
    </row>
    <row r="371" spans="1:8" ht="15" customHeight="1">
      <c r="B371" s="14"/>
    </row>
    <row r="372" spans="1:8" s="5" customFormat="1" ht="30" customHeight="1">
      <c r="A372" s="54"/>
      <c r="B372" s="38" t="s">
        <v>389</v>
      </c>
      <c r="C372" s="39" t="e">
        <f>E319+H356+H370</f>
        <v>#DIV/0!</v>
      </c>
      <c r="D372" s="55"/>
    </row>
    <row r="373" spans="1:8" ht="15" customHeight="1">
      <c r="B373" s="48"/>
      <c r="C373" s="48"/>
    </row>
    <row r="374" spans="1:8" ht="15" customHeight="1">
      <c r="B374" s="48"/>
      <c r="C374" s="1"/>
    </row>
    <row r="375" spans="1:8" s="56" customFormat="1" ht="15" customHeight="1">
      <c r="A375" s="236" t="s">
        <v>395</v>
      </c>
      <c r="B375" s="237" t="s">
        <v>396</v>
      </c>
      <c r="C375" s="237"/>
      <c r="D375" s="237"/>
      <c r="E375" s="237"/>
    </row>
    <row r="376" spans="1:8" ht="25.5" customHeight="1">
      <c r="A376" s="226" t="s">
        <v>397</v>
      </c>
      <c r="B376" s="227" t="s">
        <v>351</v>
      </c>
      <c r="C376" s="238" t="s">
        <v>352</v>
      </c>
      <c r="D376" s="239" t="str">
        <f>D297</f>
        <v>Average full salary cost per month per employee</v>
      </c>
      <c r="E376" s="219" t="s">
        <v>353</v>
      </c>
    </row>
    <row r="377" spans="1:8" ht="15" customHeight="1">
      <c r="A377" s="233"/>
      <c r="B377" s="215" t="s">
        <v>354</v>
      </c>
      <c r="C377" s="233"/>
      <c r="D377" s="233"/>
      <c r="E377" s="233"/>
      <c r="F377" s="2"/>
      <c r="G377" s="2"/>
      <c r="H377" s="2"/>
    </row>
    <row r="378" spans="1:8" ht="15" customHeight="1">
      <c r="A378" s="233"/>
      <c r="B378" s="233" t="str">
        <f>Input!B128</f>
        <v>Manual street sweepers</v>
      </c>
      <c r="C378" s="233">
        <f>Input!C128*Input!H128%</f>
        <v>0</v>
      </c>
      <c r="D378" s="233">
        <f>Input!D128</f>
        <v>0</v>
      </c>
      <c r="E378" s="216">
        <f t="shared" ref="E378:E385" si="15">C378*D378*12</f>
        <v>0</v>
      </c>
      <c r="F378" s="2"/>
      <c r="G378" s="2"/>
      <c r="H378" s="2"/>
    </row>
    <row r="379" spans="1:8" ht="17.25" customHeight="1">
      <c r="A379" s="233"/>
      <c r="B379" s="233" t="str">
        <f>Input!B129</f>
        <v>Waste collector at truck</v>
      </c>
      <c r="C379" s="233">
        <f>Input!C129*Input!H129%</f>
        <v>0</v>
      </c>
      <c r="D379" s="233">
        <f>Input!D129</f>
        <v>0</v>
      </c>
      <c r="E379" s="216">
        <f t="shared" si="15"/>
        <v>0</v>
      </c>
      <c r="F379" s="2"/>
      <c r="G379" s="2"/>
      <c r="H379" s="2"/>
    </row>
    <row r="380" spans="1:8" ht="15" customHeight="1">
      <c r="A380" s="233"/>
      <c r="B380" s="233" t="str">
        <f>Input!B130</f>
        <v>Drivers (including trucks, sweeping equipment)</v>
      </c>
      <c r="C380" s="233">
        <f>Input!C130*Input!H130%</f>
        <v>0</v>
      </c>
      <c r="D380" s="233">
        <f>Input!D130</f>
        <v>0</v>
      </c>
      <c r="E380" s="216">
        <f t="shared" si="15"/>
        <v>0</v>
      </c>
      <c r="F380" s="2"/>
      <c r="G380" s="2"/>
      <c r="H380" s="2"/>
    </row>
    <row r="381" spans="1:8" ht="15" customHeight="1">
      <c r="A381" s="233"/>
      <c r="B381" s="233" t="str">
        <f>Input!B131</f>
        <v>Supervisor</v>
      </c>
      <c r="C381" s="233">
        <f>Input!C131*Input!H131%</f>
        <v>0</v>
      </c>
      <c r="D381" s="233">
        <f>Input!D131</f>
        <v>0</v>
      </c>
      <c r="E381" s="216">
        <f t="shared" si="15"/>
        <v>0</v>
      </c>
      <c r="F381" s="2"/>
      <c r="G381" s="2"/>
      <c r="H381" s="2"/>
    </row>
    <row r="382" spans="1:8" ht="15" customHeight="1">
      <c r="A382" s="233"/>
      <c r="B382" s="233" t="str">
        <f>Input!B132</f>
        <v>Other (specify):</v>
      </c>
      <c r="C382" s="233">
        <f>Input!C132*Input!H132%</f>
        <v>0</v>
      </c>
      <c r="D382" s="233">
        <f>Input!D132</f>
        <v>0</v>
      </c>
      <c r="E382" s="216">
        <f t="shared" si="15"/>
        <v>0</v>
      </c>
      <c r="F382" s="2"/>
      <c r="G382" s="2"/>
      <c r="H382" s="2"/>
    </row>
    <row r="383" spans="1:8" ht="15" customHeight="1">
      <c r="A383" s="233"/>
      <c r="B383" s="233">
        <f>Input!B133</f>
        <v>0</v>
      </c>
      <c r="C383" s="233">
        <f>Input!C133*Input!H133%</f>
        <v>0</v>
      </c>
      <c r="D383" s="233">
        <f>Input!D133</f>
        <v>0</v>
      </c>
      <c r="E383" s="216">
        <f t="shared" si="15"/>
        <v>0</v>
      </c>
      <c r="F383" s="2"/>
      <c r="G383" s="2"/>
      <c r="H383" s="2"/>
    </row>
    <row r="384" spans="1:8" ht="15" customHeight="1">
      <c r="A384" s="233"/>
      <c r="B384" s="233">
        <f>Input!B134</f>
        <v>0</v>
      </c>
      <c r="C384" s="233">
        <f>Input!C134*Input!H134%</f>
        <v>0</v>
      </c>
      <c r="D384" s="233">
        <f>Input!D134</f>
        <v>0</v>
      </c>
      <c r="E384" s="216">
        <f t="shared" si="15"/>
        <v>0</v>
      </c>
      <c r="F384" s="2"/>
      <c r="G384" s="2"/>
      <c r="H384" s="2"/>
    </row>
    <row r="385" spans="1:8" ht="15" customHeight="1">
      <c r="A385" s="233"/>
      <c r="B385" s="233">
        <f>Input!B135</f>
        <v>0</v>
      </c>
      <c r="C385" s="233">
        <f>Input!C135*Input!H135%</f>
        <v>0</v>
      </c>
      <c r="D385" s="233">
        <f>Input!D135</f>
        <v>0</v>
      </c>
      <c r="E385" s="216">
        <f t="shared" si="15"/>
        <v>0</v>
      </c>
      <c r="F385" s="2"/>
      <c r="G385" s="2"/>
      <c r="H385" s="2"/>
    </row>
    <row r="386" spans="1:8" ht="15" customHeight="1">
      <c r="A386" s="233"/>
      <c r="B386" s="222" t="s">
        <v>355</v>
      </c>
      <c r="C386" s="222"/>
      <c r="D386" s="222"/>
      <c r="E386" s="222">
        <f>SUM(E378:E385)</f>
        <v>0</v>
      </c>
      <c r="F386" s="2"/>
      <c r="G386" s="2"/>
      <c r="H386" s="2"/>
    </row>
    <row r="387" spans="1:8" ht="15" customHeight="1">
      <c r="A387" s="233"/>
      <c r="B387" s="215" t="s">
        <v>373</v>
      </c>
      <c r="C387" s="233"/>
      <c r="D387" s="233"/>
      <c r="E387" s="233"/>
      <c r="F387" s="2"/>
      <c r="G387" s="2"/>
      <c r="H387" s="2"/>
    </row>
    <row r="388" spans="1:8" ht="15" customHeight="1">
      <c r="A388" s="233"/>
      <c r="B388" s="240" t="s">
        <v>398</v>
      </c>
      <c r="C388" s="233"/>
      <c r="D388" s="233"/>
      <c r="E388" s="225" t="e">
        <f>E386*100/$C$22</f>
        <v>#DIV/0!</v>
      </c>
      <c r="F388" s="2"/>
      <c r="G388" s="2"/>
      <c r="H388" s="2"/>
    </row>
    <row r="389" spans="1:8" ht="15" customHeight="1">
      <c r="A389" s="233"/>
      <c r="B389" s="241" t="s">
        <v>358</v>
      </c>
      <c r="C389" s="233"/>
      <c r="D389" s="233"/>
      <c r="E389" s="224" t="e">
        <f>$E$388*Input!$D156/100*12</f>
        <v>#DIV/0!</v>
      </c>
      <c r="F389" s="2"/>
      <c r="G389" s="2"/>
      <c r="H389" s="2"/>
    </row>
    <row r="390" spans="1:8" ht="15" customHeight="1">
      <c r="A390" s="233"/>
      <c r="B390" s="241" t="s">
        <v>359</v>
      </c>
      <c r="C390" s="233"/>
      <c r="D390" s="233"/>
      <c r="E390" s="224" t="e">
        <f>$E$388*Input!$D157/100*12</f>
        <v>#DIV/0!</v>
      </c>
      <c r="F390" s="2"/>
      <c r="G390" s="2"/>
      <c r="H390" s="2"/>
    </row>
    <row r="391" spans="1:8" ht="15" customHeight="1">
      <c r="A391" s="233"/>
      <c r="B391" s="241" t="s">
        <v>360</v>
      </c>
      <c r="C391" s="233"/>
      <c r="D391" s="233"/>
      <c r="E391" s="224" t="e">
        <f>$E$388*Input!$D158/100*12</f>
        <v>#DIV/0!</v>
      </c>
      <c r="F391" s="2"/>
      <c r="G391" s="2"/>
      <c r="H391" s="2"/>
    </row>
    <row r="392" spans="1:8" ht="15" customHeight="1">
      <c r="A392" s="233"/>
      <c r="B392" s="241" t="s">
        <v>361</v>
      </c>
      <c r="C392" s="233"/>
      <c r="D392" s="233"/>
      <c r="E392" s="224" t="e">
        <f>$E$388*Input!$D159/100*12</f>
        <v>#DIV/0!</v>
      </c>
      <c r="F392" s="2"/>
      <c r="G392" s="2"/>
      <c r="H392" s="2"/>
    </row>
    <row r="393" spans="1:8" ht="15" customHeight="1">
      <c r="A393" s="233"/>
      <c r="B393" s="241"/>
      <c r="C393" s="233"/>
      <c r="D393" s="233"/>
      <c r="E393" s="224" t="e">
        <f>$E$388*Input!$D160/100*12</f>
        <v>#DIV/0!</v>
      </c>
      <c r="F393" s="2"/>
      <c r="G393" s="2"/>
      <c r="H393" s="2"/>
    </row>
    <row r="394" spans="1:8" ht="15" customHeight="1">
      <c r="A394" s="233"/>
      <c r="B394" s="241"/>
      <c r="C394" s="233"/>
      <c r="D394" s="233"/>
      <c r="E394" s="224" t="e">
        <f>$E$388*Input!$D161/100*12</f>
        <v>#DIV/0!</v>
      </c>
      <c r="F394" s="2"/>
      <c r="G394" s="2"/>
      <c r="H394" s="2"/>
    </row>
    <row r="395" spans="1:8" ht="15" customHeight="1">
      <c r="A395" s="233"/>
      <c r="B395" s="241"/>
      <c r="C395" s="233"/>
      <c r="D395" s="233"/>
      <c r="E395" s="224" t="e">
        <f>$E$388*Input!$D162/100*12</f>
        <v>#DIV/0!</v>
      </c>
      <c r="F395" s="2"/>
      <c r="G395" s="2"/>
      <c r="H395" s="2"/>
    </row>
    <row r="396" spans="1:8" ht="15" customHeight="1">
      <c r="A396" s="233"/>
      <c r="B396" s="222" t="s">
        <v>335</v>
      </c>
      <c r="C396" s="222"/>
      <c r="D396" s="222"/>
      <c r="E396" s="222" t="e">
        <f>SUM(E389:E390)</f>
        <v>#DIV/0!</v>
      </c>
      <c r="F396" s="2"/>
      <c r="G396" s="2"/>
      <c r="H396" s="2"/>
    </row>
    <row r="397" spans="1:8" ht="15" customHeight="1">
      <c r="B397" s="2"/>
      <c r="C397" s="2"/>
      <c r="D397" s="2"/>
      <c r="E397" s="2"/>
      <c r="F397" s="2"/>
      <c r="G397" s="2"/>
      <c r="H397" s="2"/>
    </row>
    <row r="398" spans="1:8" ht="15" customHeight="1">
      <c r="B398" s="17" t="s">
        <v>399</v>
      </c>
      <c r="C398" s="17"/>
      <c r="D398" s="17"/>
      <c r="E398" s="32" t="e">
        <f>E386+E396</f>
        <v>#DIV/0!</v>
      </c>
      <c r="F398" s="2"/>
      <c r="G398" s="2"/>
      <c r="H398" s="2"/>
    </row>
    <row r="399" spans="1:8" ht="15" customHeight="1">
      <c r="B399" s="2"/>
      <c r="C399" s="2"/>
      <c r="D399" s="2"/>
      <c r="E399" s="2"/>
      <c r="F399" s="2"/>
      <c r="G399" s="2"/>
      <c r="H399" s="2"/>
    </row>
    <row r="400" spans="1:8" ht="30" customHeight="1">
      <c r="A400" s="33" t="s">
        <v>400</v>
      </c>
      <c r="B400" s="15" t="s">
        <v>365</v>
      </c>
      <c r="C400" s="34" t="s">
        <v>366</v>
      </c>
      <c r="D400" s="34" t="s">
        <v>367</v>
      </c>
      <c r="E400" s="34" t="s">
        <v>368</v>
      </c>
      <c r="F400" s="35" t="s">
        <v>349</v>
      </c>
      <c r="G400" s="35" t="s">
        <v>369</v>
      </c>
    </row>
    <row r="401" spans="1:7" ht="15" customHeight="1">
      <c r="A401" s="30">
        <f>Inventory!A28</f>
        <v>0</v>
      </c>
      <c r="B401" s="30">
        <f>Inventory!B28</f>
        <v>0</v>
      </c>
      <c r="C401" s="3">
        <f>G202*Inventory!M28/100*Inventory!N28*Inventory!C28*Inventory!K28/100</f>
        <v>0</v>
      </c>
      <c r="D401" s="3">
        <f>Inventory!O28*Inventory!C28*Inventory!K28/100</f>
        <v>0</v>
      </c>
      <c r="E401" s="3">
        <f>Inventory!P28*Inventory!C28*Inventory!K28/100</f>
        <v>0</v>
      </c>
      <c r="F401" s="3">
        <f>IF(Inventory!E28=0,0,Inventory!G28/Inventory!E28*Inventory!K28/100)</f>
        <v>0</v>
      </c>
      <c r="G401" s="3" t="b">
        <f>IF(Inventory!L28="diesel",Input!$D$49,IF(Inventory!L28="petrol",Input!$D$50,IF(Inventory!L28="diesel oil",Input!$D$51,IF(Inventory!L28="gas",Input!$D$52,IF(Inventory!L28="electricity",Input!$D$53)))))</f>
        <v>0</v>
      </c>
    </row>
    <row r="402" spans="1:7" ht="15" customHeight="1">
      <c r="A402" s="30">
        <f>Inventory!A29</f>
        <v>0</v>
      </c>
      <c r="B402" s="30">
        <f>Inventory!B29</f>
        <v>0</v>
      </c>
      <c r="C402" s="3">
        <f>G203*Inventory!M29/100*Inventory!N29*Inventory!C29*Inventory!K29/100</f>
        <v>0</v>
      </c>
      <c r="D402" s="3">
        <f>Inventory!O29*Inventory!C29*Inventory!K29/100</f>
        <v>0</v>
      </c>
      <c r="E402" s="3">
        <f>Inventory!P29*Inventory!C29*Inventory!K29/100</f>
        <v>0</v>
      </c>
      <c r="F402" s="3">
        <f>IF(Inventory!E29=0,0,Inventory!G29/Inventory!E29*Inventory!K29/100)</f>
        <v>0</v>
      </c>
      <c r="G402" s="3" t="b">
        <f>IF(Inventory!L29="diesel",Input!$D$49,IF(Inventory!L29="petrol",Input!$D$50,IF(Inventory!L29="diesel oil",Input!$D$51,IF(Inventory!L29="gas",Input!$D$52,IF(Inventory!L29="electricity",Input!$D$53)))))</f>
        <v>0</v>
      </c>
    </row>
    <row r="403" spans="1:7" ht="15" customHeight="1">
      <c r="A403" s="30">
        <f>Inventory!A30</f>
        <v>0</v>
      </c>
      <c r="B403" s="30">
        <f>Inventory!B30</f>
        <v>0</v>
      </c>
      <c r="C403" s="3">
        <f>G204*Inventory!M30/100*Inventory!N30*Inventory!C30*Inventory!K30/100</f>
        <v>0</v>
      </c>
      <c r="D403" s="3">
        <f>Inventory!O30*Inventory!C30*Inventory!K30/100</f>
        <v>0</v>
      </c>
      <c r="E403" s="3">
        <f>Inventory!P30*Inventory!C30*Inventory!K30/100</f>
        <v>0</v>
      </c>
      <c r="F403" s="3">
        <f>IF(Inventory!E30=0,0,Inventory!G30/Inventory!E30*Inventory!K30/100)</f>
        <v>0</v>
      </c>
      <c r="G403" s="3" t="b">
        <f>IF(Inventory!L30="diesel",Input!$D$49,IF(Inventory!L30="petrol",Input!$D$50,IF(Inventory!L30="diesel oil",Input!$D$51,IF(Inventory!L30="gas",Input!$D$52,IF(Inventory!L30="electricity",Input!$D$53)))))</f>
        <v>0</v>
      </c>
    </row>
    <row r="404" spans="1:7" ht="15" customHeight="1">
      <c r="A404" s="30">
        <f>Inventory!A31</f>
        <v>0</v>
      </c>
      <c r="B404" s="30">
        <f>Inventory!B31</f>
        <v>0</v>
      </c>
      <c r="C404" s="3">
        <f>G205*Inventory!M31/100*Inventory!N31*Inventory!C31*Inventory!K31/100</f>
        <v>0</v>
      </c>
      <c r="D404" s="3">
        <f>Inventory!O31*Inventory!C31*Inventory!K31/100</f>
        <v>0</v>
      </c>
      <c r="E404" s="3">
        <f>Inventory!P31*Inventory!C31*Inventory!K31/100</f>
        <v>0</v>
      </c>
      <c r="F404" s="3">
        <f>IF(Inventory!E31=0,0,Inventory!G31/Inventory!E31*Inventory!K31/100)</f>
        <v>0</v>
      </c>
      <c r="G404" s="3" t="b">
        <f>IF(Inventory!L31="diesel",Input!$D$49,IF(Inventory!L31="petrol",Input!$D$50,IF(Inventory!L31="diesel oil",Input!$D$51,IF(Inventory!L31="gas",Input!$D$52,IF(Inventory!L31="electricity",Input!$D$53)))))</f>
        <v>0</v>
      </c>
    </row>
    <row r="405" spans="1:7" ht="15" customHeight="1">
      <c r="A405" s="30">
        <f>Inventory!A32</f>
        <v>0</v>
      </c>
      <c r="B405" s="30">
        <f>Inventory!B32</f>
        <v>0</v>
      </c>
      <c r="C405" s="3">
        <f>G206*Inventory!M32/100*Inventory!N32*Inventory!C32*Inventory!K32/100</f>
        <v>0</v>
      </c>
      <c r="D405" s="3">
        <f>Inventory!O32*Inventory!C32*Inventory!K32/100</f>
        <v>0</v>
      </c>
      <c r="E405" s="3">
        <f>Inventory!P32*Inventory!C32*Inventory!K32/100</f>
        <v>0</v>
      </c>
      <c r="F405" s="3">
        <f>IF(Inventory!E32=0,0,Inventory!G32/Inventory!E32*Inventory!K32/100)</f>
        <v>0</v>
      </c>
      <c r="G405" s="3" t="b">
        <f>IF(Inventory!L32="diesel",Input!$D$49,IF(Inventory!L32="petrol",Input!$D$50,IF(Inventory!L32="diesel oil",Input!$D$51,IF(Inventory!L32="gas",Input!$D$52,IF(Inventory!L32="electricity",Input!$D$53)))))</f>
        <v>0</v>
      </c>
    </row>
    <row r="406" spans="1:7" ht="15" customHeight="1">
      <c r="A406" s="30">
        <f>Inventory!A33</f>
        <v>0</v>
      </c>
      <c r="B406" s="30">
        <f>Inventory!B33</f>
        <v>0</v>
      </c>
      <c r="C406" s="3">
        <f>G207*Inventory!M33/100*Inventory!N33*Inventory!C33*Inventory!K33/100</f>
        <v>0</v>
      </c>
      <c r="D406" s="3">
        <f>Inventory!O33*Inventory!C33*Inventory!K33/100</f>
        <v>0</v>
      </c>
      <c r="E406" s="3">
        <f>Inventory!P33*Inventory!C33*Inventory!K33/100</f>
        <v>0</v>
      </c>
      <c r="F406" s="3">
        <f>IF(Inventory!E33=0,0,Inventory!G33/Inventory!E33*Inventory!K33/100)</f>
        <v>0</v>
      </c>
      <c r="G406" s="3" t="b">
        <f>IF(Inventory!L33="diesel",Input!$D$49,IF(Inventory!L33="petrol",Input!$D$50,IF(Inventory!L33="diesel oil",Input!$D$51,IF(Inventory!L33="gas",Input!$D$52,IF(Inventory!L33="electricity",Input!$D$53)))))</f>
        <v>0</v>
      </c>
    </row>
    <row r="407" spans="1:7" ht="15" customHeight="1">
      <c r="A407" s="30">
        <f>Inventory!A34</f>
        <v>0</v>
      </c>
      <c r="B407" s="30">
        <f>Inventory!B34</f>
        <v>0</v>
      </c>
      <c r="C407" s="3">
        <f>G208*Inventory!M34/100*Inventory!N34*Inventory!C34*Inventory!K34/100</f>
        <v>0</v>
      </c>
      <c r="D407" s="3">
        <f>Inventory!O34*Inventory!C34*Inventory!K34/100</f>
        <v>0</v>
      </c>
      <c r="E407" s="3">
        <f>Inventory!P34*Inventory!C34*Inventory!K34/100</f>
        <v>0</v>
      </c>
      <c r="F407" s="3">
        <f>IF(Inventory!E34=0,0,Inventory!G34/Inventory!E34*Inventory!K34/100)</f>
        <v>0</v>
      </c>
      <c r="G407" s="3" t="b">
        <f>IF(Inventory!L34="diesel",Input!$D$49,IF(Inventory!L34="petrol",Input!$D$50,IF(Inventory!L34="diesel oil",Input!$D$51,IF(Inventory!L34="gas",Input!$D$52,IF(Inventory!L34="electricity",Input!$D$53)))))</f>
        <v>0</v>
      </c>
    </row>
    <row r="408" spans="1:7" ht="15" customHeight="1">
      <c r="A408" s="30">
        <f>Inventory!A35</f>
        <v>0</v>
      </c>
      <c r="B408" s="30">
        <f>Inventory!B35</f>
        <v>0</v>
      </c>
      <c r="C408" s="3">
        <f>G209*Inventory!M35/100*Inventory!N35*Inventory!C35*Inventory!K35/100</f>
        <v>0</v>
      </c>
      <c r="D408" s="3">
        <f>Inventory!O35*Inventory!C35*Inventory!K35/100</f>
        <v>0</v>
      </c>
      <c r="E408" s="3">
        <f>Inventory!P35*Inventory!C35*Inventory!K35/100</f>
        <v>0</v>
      </c>
      <c r="F408" s="3">
        <f>IF(Inventory!E35=0,0,Inventory!G35/Inventory!E35*Inventory!K35/100)</f>
        <v>0</v>
      </c>
      <c r="G408" s="3" t="b">
        <f>IF(Inventory!L35="diesel",Input!$D$49,IF(Inventory!L35="petrol",Input!$D$50,IF(Inventory!L35="diesel oil",Input!$D$51,IF(Inventory!L35="gas",Input!$D$52,IF(Inventory!L35="electricity",Input!$D$53)))))</f>
        <v>0</v>
      </c>
    </row>
    <row r="409" spans="1:7" ht="15" customHeight="1">
      <c r="A409" s="30">
        <f>Inventory!A36</f>
        <v>0</v>
      </c>
      <c r="B409" s="30">
        <f>Inventory!B36</f>
        <v>0</v>
      </c>
      <c r="C409" s="3">
        <f>G210*Inventory!M36/100*Inventory!N36*Inventory!C36*Inventory!K36/100</f>
        <v>0</v>
      </c>
      <c r="D409" s="3">
        <f>Inventory!O36*Inventory!C36*Inventory!K36/100</f>
        <v>0</v>
      </c>
      <c r="E409" s="3">
        <f>Inventory!P36*Inventory!C36*Inventory!K36/100</f>
        <v>0</v>
      </c>
      <c r="F409" s="3">
        <f>IF(Inventory!E36=0,0,Inventory!G36/Inventory!E36*Inventory!K36/100)</f>
        <v>0</v>
      </c>
      <c r="G409" s="3" t="b">
        <f>IF(Inventory!L36="diesel",Input!$D$49,IF(Inventory!L36="petrol",Input!$D$50,IF(Inventory!L36="diesel oil",Input!$D$51,IF(Inventory!L36="gas",Input!$D$52,IF(Inventory!L36="electricity",Input!$D$53)))))</f>
        <v>0</v>
      </c>
    </row>
    <row r="410" spans="1:7" ht="15" customHeight="1">
      <c r="A410" s="30">
        <f>Inventory!A37</f>
        <v>0</v>
      </c>
      <c r="B410" s="30">
        <f>Inventory!B37</f>
        <v>0</v>
      </c>
      <c r="C410" s="3">
        <f>G211*Inventory!M37/100*Inventory!N37*Inventory!C37*Inventory!K37/100</f>
        <v>0</v>
      </c>
      <c r="D410" s="3">
        <f>Inventory!O37*Inventory!C37*Inventory!K37/100</f>
        <v>0</v>
      </c>
      <c r="E410" s="3">
        <f>Inventory!P37*Inventory!C37*Inventory!K37/100</f>
        <v>0</v>
      </c>
      <c r="F410" s="3">
        <f>IF(Inventory!E37=0,0,Inventory!G37/Inventory!E37*Inventory!K37/100)</f>
        <v>0</v>
      </c>
      <c r="G410" s="3" t="b">
        <f>IF(Inventory!L37="diesel",Input!$D$49,IF(Inventory!L37="petrol",Input!$D$50,IF(Inventory!L37="diesel oil",Input!$D$51,IF(Inventory!L37="gas",Input!$D$52,IF(Inventory!L37="electricity",Input!$D$53)))))</f>
        <v>0</v>
      </c>
    </row>
    <row r="411" spans="1:7" ht="15" customHeight="1">
      <c r="A411" s="30">
        <f>Inventory!A38</f>
        <v>0</v>
      </c>
      <c r="B411" s="30">
        <f>Inventory!B38</f>
        <v>0</v>
      </c>
      <c r="C411" s="3">
        <f>G212*Inventory!M38/100*Inventory!N38*Inventory!C38*Inventory!K38/100</f>
        <v>0</v>
      </c>
      <c r="D411" s="3">
        <f>Inventory!O38*Inventory!C38*Inventory!K38/100</f>
        <v>0</v>
      </c>
      <c r="E411" s="3">
        <f>Inventory!P38*Inventory!C38*Inventory!K38/100</f>
        <v>0</v>
      </c>
      <c r="F411" s="3">
        <f>IF(Inventory!E38=0,0,Inventory!G38/Inventory!E38*Inventory!K38/100)</f>
        <v>0</v>
      </c>
      <c r="G411" s="3" t="b">
        <f>IF(Inventory!L38="diesel",Input!$D$49,IF(Inventory!L38="petrol",Input!$D$50,IF(Inventory!L38="diesel oil",Input!$D$51,IF(Inventory!L38="gas",Input!$D$52,IF(Inventory!L38="electricity",Input!$D$53)))))</f>
        <v>0</v>
      </c>
    </row>
    <row r="412" spans="1:7" ht="15" customHeight="1">
      <c r="A412" s="30">
        <f>Inventory!A39</f>
        <v>0</v>
      </c>
      <c r="B412" s="30">
        <f>Inventory!B39</f>
        <v>0</v>
      </c>
      <c r="C412" s="3">
        <f>G213*Inventory!M39/100*Inventory!N39*Inventory!C39*Inventory!K39/100</f>
        <v>0</v>
      </c>
      <c r="D412" s="3">
        <f>Inventory!O39*Inventory!C39*Inventory!K39/100</f>
        <v>0</v>
      </c>
      <c r="E412" s="3">
        <f>Inventory!P39*Inventory!C39*Inventory!K39/100</f>
        <v>0</v>
      </c>
      <c r="F412" s="3">
        <f>IF(Inventory!E39=0,0,Inventory!G39/Inventory!E39*Inventory!K39/100)</f>
        <v>0</v>
      </c>
      <c r="G412" s="3" t="b">
        <f>IF(Inventory!L39="diesel",Input!$D$49,IF(Inventory!L39="petrol",Input!$D$50,IF(Inventory!L39="diesel oil",Input!$D$51,IF(Inventory!L39="gas",Input!$D$52,IF(Inventory!L39="electricity",Input!$D$53)))))</f>
        <v>0</v>
      </c>
    </row>
    <row r="413" spans="1:7" ht="15" customHeight="1">
      <c r="A413" s="30">
        <f>Inventory!A40</f>
        <v>0</v>
      </c>
      <c r="B413" s="30">
        <f>Inventory!B40</f>
        <v>0</v>
      </c>
      <c r="C413" s="3">
        <f>G214*Inventory!M40/100*Inventory!N40*Inventory!C40*Inventory!K40/100</f>
        <v>0</v>
      </c>
      <c r="D413" s="3">
        <f>Inventory!O40*Inventory!C40*Inventory!K40/100</f>
        <v>0</v>
      </c>
      <c r="E413" s="3">
        <f>Inventory!P40*Inventory!C40*Inventory!K40/100</f>
        <v>0</v>
      </c>
      <c r="F413" s="3">
        <f>IF(Inventory!E40=0,0,Inventory!G40/Inventory!E40*Inventory!K40/100)</f>
        <v>0</v>
      </c>
      <c r="G413" s="3" t="b">
        <f>IF(Inventory!L40="diesel",Input!$D$49,IF(Inventory!L40="petrol",Input!$D$50,IF(Inventory!L40="diesel oil",Input!$D$51,IF(Inventory!L40="gas",Input!$D$52,IF(Inventory!L40="electricity",Input!$D$53)))))</f>
        <v>0</v>
      </c>
    </row>
    <row r="414" spans="1:7" ht="15" customHeight="1">
      <c r="A414" s="30">
        <f>Inventory!A41</f>
        <v>0</v>
      </c>
      <c r="B414" s="30">
        <f>Inventory!B41</f>
        <v>0</v>
      </c>
      <c r="C414" s="3">
        <f>G215*Inventory!M41/100*Inventory!N41*Inventory!C41*Inventory!K41/100</f>
        <v>0</v>
      </c>
      <c r="D414" s="3">
        <f>Inventory!O41*Inventory!C41*Inventory!K41/100</f>
        <v>0</v>
      </c>
      <c r="E414" s="3">
        <f>Inventory!P41*Inventory!C41*Inventory!K41/100</f>
        <v>0</v>
      </c>
      <c r="F414" s="3">
        <f>IF(Inventory!E41=0,0,Inventory!G41/Inventory!E41*Inventory!K41/100)</f>
        <v>0</v>
      </c>
      <c r="G414" s="3" t="b">
        <f>IF(Inventory!L41="diesel",Input!$D$49,IF(Inventory!L41="petrol",Input!$D$50,IF(Inventory!L41="diesel oil",Input!$D$51,IF(Inventory!L41="gas",Input!$D$52,IF(Inventory!L41="electricity",Input!$D$53)))))</f>
        <v>0</v>
      </c>
    </row>
    <row r="415" spans="1:7" ht="15" customHeight="1">
      <c r="A415" s="30">
        <f>Inventory!A42</f>
        <v>0</v>
      </c>
      <c r="B415" s="30">
        <f>Inventory!B42</f>
        <v>0</v>
      </c>
      <c r="C415" s="3">
        <f>G216*Inventory!M42/100*Inventory!N42*Inventory!C42*Inventory!K42/100</f>
        <v>0</v>
      </c>
      <c r="D415" s="3">
        <f>Inventory!O42*Inventory!C42*Inventory!K42/100</f>
        <v>0</v>
      </c>
      <c r="E415" s="3">
        <f>Inventory!P42*Inventory!C42*Inventory!K42/100</f>
        <v>0</v>
      </c>
      <c r="F415" s="3">
        <f>IF(Inventory!E42=0,0,Inventory!G42/Inventory!E42*Inventory!K42/100)</f>
        <v>0</v>
      </c>
      <c r="G415" s="3" t="b">
        <f>IF(Inventory!L42="diesel",Input!$D$49,IF(Inventory!L42="petrol",Input!$D$50,IF(Inventory!L42="diesel oil",Input!$D$51,IF(Inventory!L42="gas",Input!$D$52,IF(Inventory!L42="electricity",Input!$D$53)))))</f>
        <v>0</v>
      </c>
    </row>
    <row r="416" spans="1:7" ht="15" customHeight="1">
      <c r="A416" s="30">
        <f>Inventory!A43</f>
        <v>0</v>
      </c>
      <c r="B416" s="30">
        <f>Inventory!B43</f>
        <v>0</v>
      </c>
      <c r="C416" s="3">
        <f>G217*Inventory!M43/100*Inventory!N43*Inventory!C43*Inventory!K43/100</f>
        <v>0</v>
      </c>
      <c r="D416" s="3">
        <f>Inventory!O43*Inventory!C43*Inventory!K43/100</f>
        <v>0</v>
      </c>
      <c r="E416" s="3">
        <f>Inventory!P43*Inventory!C43*Inventory!K43/100</f>
        <v>0</v>
      </c>
      <c r="F416" s="3">
        <f>IF(Inventory!E43=0,0,Inventory!G43/Inventory!E43*Inventory!K43/100)</f>
        <v>0</v>
      </c>
      <c r="G416" s="3" t="b">
        <f>IF(Inventory!L43="diesel",Input!$D$49,IF(Inventory!L43="petrol",Input!$D$50,IF(Inventory!L43="diesel oil",Input!$D$51,IF(Inventory!L43="gas",Input!$D$52,IF(Inventory!L43="electricity",Input!$D$53)))))</f>
        <v>0</v>
      </c>
    </row>
    <row r="417" spans="1:7" ht="15" customHeight="1">
      <c r="A417" s="30">
        <f>Inventory!A44</f>
        <v>0</v>
      </c>
      <c r="B417" s="30">
        <f>Inventory!B44</f>
        <v>0</v>
      </c>
      <c r="C417" s="3">
        <f>G218*Inventory!M44/100*Inventory!N44*Inventory!C44*Inventory!K44/100</f>
        <v>0</v>
      </c>
      <c r="D417" s="3">
        <f>Inventory!O44*Inventory!C44*Inventory!K44/100</f>
        <v>0</v>
      </c>
      <c r="E417" s="3">
        <f>Inventory!P44*Inventory!C44*Inventory!K44/100</f>
        <v>0</v>
      </c>
      <c r="F417" s="3">
        <f>IF(Inventory!E44=0,0,Inventory!G44/Inventory!E44*Inventory!K44/100)</f>
        <v>0</v>
      </c>
      <c r="G417" s="3" t="b">
        <f>IF(Inventory!L44="diesel",Input!$D$49,IF(Inventory!L44="petrol",Input!$D$50,IF(Inventory!L44="diesel oil",Input!$D$51,IF(Inventory!L44="gas",Input!$D$52,IF(Inventory!L44="electricity",Input!$D$53)))))</f>
        <v>0</v>
      </c>
    </row>
    <row r="418" spans="1:7" ht="15" customHeight="1">
      <c r="A418" s="30">
        <f>Inventory!A45</f>
        <v>0</v>
      </c>
      <c r="B418" s="30">
        <f>Inventory!B45</f>
        <v>0</v>
      </c>
      <c r="C418" s="3">
        <f>G219*Inventory!M45/100*Inventory!N45*Inventory!C45*Inventory!K45/100</f>
        <v>0</v>
      </c>
      <c r="D418" s="3">
        <f>Inventory!O45*Inventory!C45*Inventory!K45/100</f>
        <v>0</v>
      </c>
      <c r="E418" s="3">
        <f>Inventory!P45*Inventory!C45*Inventory!K45/100</f>
        <v>0</v>
      </c>
      <c r="F418" s="3">
        <f>IF(Inventory!E45=0,0,Inventory!G45/Inventory!E45*Inventory!K45/100)</f>
        <v>0</v>
      </c>
      <c r="G418" s="3" t="b">
        <f>IF(Inventory!L45="diesel",Input!$D$49,IF(Inventory!L45="petrol",Input!$D$50,IF(Inventory!L45="diesel oil",Input!$D$51,IF(Inventory!L45="gas",Input!$D$52,IF(Inventory!L45="electricity",Input!$D$53)))))</f>
        <v>0</v>
      </c>
    </row>
    <row r="419" spans="1:7" ht="15" customHeight="1">
      <c r="A419" s="30">
        <f>Inventory!A46</f>
        <v>0</v>
      </c>
      <c r="B419" s="30">
        <f>Inventory!B46</f>
        <v>0</v>
      </c>
      <c r="C419" s="3">
        <f>G220*Inventory!M46/100*Inventory!N46*Inventory!C46*Inventory!K46/100</f>
        <v>0</v>
      </c>
      <c r="D419" s="3">
        <f>Inventory!O46*Inventory!C46*Inventory!K46/100</f>
        <v>0</v>
      </c>
      <c r="E419" s="3">
        <f>Inventory!P46*Inventory!C46*Inventory!K46/100</f>
        <v>0</v>
      </c>
      <c r="F419" s="3">
        <f>IF(Inventory!E46=0,0,Inventory!G46/Inventory!E46*Inventory!K46/100)</f>
        <v>0</v>
      </c>
      <c r="G419" s="3" t="b">
        <f>IF(Inventory!L46="diesel",Input!$D$49,IF(Inventory!L46="petrol",Input!$D$50,IF(Inventory!L46="diesel oil",Input!$D$51,IF(Inventory!L46="gas",Input!$D$52,IF(Inventory!L46="electricity",Input!$D$53)))))</f>
        <v>0</v>
      </c>
    </row>
    <row r="420" spans="1:7" ht="15" customHeight="1">
      <c r="A420" s="30">
        <f>Inventory!A47</f>
        <v>0</v>
      </c>
      <c r="B420" s="30">
        <f>Inventory!B47</f>
        <v>0</v>
      </c>
      <c r="C420" s="3">
        <f>G221*Inventory!M47/100*Inventory!N47*Inventory!C47*Inventory!K47/100</f>
        <v>0</v>
      </c>
      <c r="D420" s="3">
        <f>Inventory!O47*Inventory!C47*Inventory!K47/100</f>
        <v>0</v>
      </c>
      <c r="E420" s="3">
        <f>Inventory!P47*Inventory!C47*Inventory!K47/100</f>
        <v>0</v>
      </c>
      <c r="F420" s="3">
        <f>IF(Inventory!E47=0,0,Inventory!G47/Inventory!E47*Inventory!K47/100)</f>
        <v>0</v>
      </c>
      <c r="G420" s="3" t="b">
        <f>IF(Inventory!L47="diesel",Input!$D$49,IF(Inventory!L47="petrol",Input!$D$50,IF(Inventory!L47="diesel oil",Input!$D$51,IF(Inventory!L47="gas",Input!$D$52,IF(Inventory!L47="electricity",Input!$D$53)))))</f>
        <v>0</v>
      </c>
    </row>
    <row r="421" spans="1:7" ht="15" customHeight="1">
      <c r="A421" s="30">
        <f>Inventory!A48</f>
        <v>0</v>
      </c>
      <c r="B421" s="30">
        <f>Inventory!B48</f>
        <v>0</v>
      </c>
      <c r="C421" s="3">
        <f>G222*Inventory!M48/100*Inventory!N48*Inventory!C48*Inventory!K48/100</f>
        <v>0</v>
      </c>
      <c r="D421" s="3">
        <f>Inventory!O48*Inventory!C48*Inventory!K48/100</f>
        <v>0</v>
      </c>
      <c r="E421" s="3">
        <f>Inventory!P48*Inventory!C48*Inventory!K48/100</f>
        <v>0</v>
      </c>
      <c r="F421" s="3">
        <f>IF(Inventory!E48=0,0,Inventory!G48/Inventory!E48*Inventory!K48/100)</f>
        <v>0</v>
      </c>
      <c r="G421" s="3" t="b">
        <f>IF(Inventory!L48="diesel",Input!$D$49,IF(Inventory!L48="petrol",Input!$D$50,IF(Inventory!L48="diesel oil",Input!$D$51,IF(Inventory!L48="gas",Input!$D$52,IF(Inventory!L48="electricity",Input!$D$53)))))</f>
        <v>0</v>
      </c>
    </row>
    <row r="422" spans="1:7" ht="15" customHeight="1">
      <c r="A422" s="30">
        <f>Inventory!A49</f>
        <v>0</v>
      </c>
      <c r="B422" s="30">
        <f>Inventory!B49</f>
        <v>0</v>
      </c>
      <c r="C422" s="3">
        <f>G223*Inventory!M49/100*Inventory!N49*Inventory!C49*Inventory!K49/100</f>
        <v>0</v>
      </c>
      <c r="D422" s="3">
        <f>Inventory!O49*Inventory!C49*Inventory!K49/100</f>
        <v>0</v>
      </c>
      <c r="E422" s="3">
        <f>Inventory!P49*Inventory!C49*Inventory!K49/100</f>
        <v>0</v>
      </c>
      <c r="F422" s="3">
        <f>IF(Inventory!E49=0,0,Inventory!G49/Inventory!E49*Inventory!K49/100)</f>
        <v>0</v>
      </c>
      <c r="G422" s="3" t="b">
        <f>IF(Inventory!L49="diesel",Input!$D$49,IF(Inventory!L49="petrol",Input!$D$50,IF(Inventory!L49="diesel oil",Input!$D$51,IF(Inventory!L49="gas",Input!$D$52,IF(Inventory!L49="electricity",Input!$D$53)))))</f>
        <v>0</v>
      </c>
    </row>
    <row r="423" spans="1:7" ht="15" customHeight="1">
      <c r="A423" s="30">
        <f>Inventory!A50</f>
        <v>0</v>
      </c>
      <c r="B423" s="30">
        <f>Inventory!B50</f>
        <v>0</v>
      </c>
      <c r="C423" s="3">
        <f>G224*Inventory!M50/100*Inventory!N50*Inventory!C50*Inventory!K50/100</f>
        <v>0</v>
      </c>
      <c r="D423" s="3">
        <f>Inventory!O50*Inventory!C50*Inventory!K50/100</f>
        <v>0</v>
      </c>
      <c r="E423" s="3">
        <f>Inventory!P50*Inventory!C50*Inventory!K50/100</f>
        <v>0</v>
      </c>
      <c r="F423" s="3">
        <f>IF(Inventory!E50=0,0,Inventory!G50/Inventory!E50*Inventory!K50/100)</f>
        <v>0</v>
      </c>
      <c r="G423" s="3" t="b">
        <f>IF(Inventory!L50="diesel",Input!$D$49,IF(Inventory!L50="petrol",Input!$D$50,IF(Inventory!L50="diesel oil",Input!$D$51,IF(Inventory!L50="gas",Input!$D$52,IF(Inventory!L50="electricity",Input!$D$53)))))</f>
        <v>0</v>
      </c>
    </row>
    <row r="424" spans="1:7" ht="15" customHeight="1">
      <c r="A424" s="30">
        <f>Inventory!A51</f>
        <v>0</v>
      </c>
      <c r="B424" s="30">
        <f>Inventory!B51</f>
        <v>0</v>
      </c>
      <c r="C424" s="3">
        <f>G225*Inventory!M51/100*Inventory!N51*Inventory!C51*Inventory!K51/100</f>
        <v>0</v>
      </c>
      <c r="D424" s="3">
        <f>Inventory!O51*Inventory!C51*Inventory!K51/100</f>
        <v>0</v>
      </c>
      <c r="E424" s="3">
        <f>Inventory!P51*Inventory!C51*Inventory!K51/100</f>
        <v>0</v>
      </c>
      <c r="F424" s="3">
        <f>IF(Inventory!E51=0,0,Inventory!G51/Inventory!E51*Inventory!K51/100)</f>
        <v>0</v>
      </c>
      <c r="G424" s="3" t="b">
        <f>IF(Inventory!L51="diesel",Input!$D$49,IF(Inventory!L51="petrol",Input!$D$50,IF(Inventory!L51="diesel oil",Input!$D$51,IF(Inventory!L51="gas",Input!$D$52,IF(Inventory!L51="electricity",Input!$D$53)))))</f>
        <v>0</v>
      </c>
    </row>
    <row r="425" spans="1:7" ht="15" customHeight="1">
      <c r="A425" s="30">
        <f>Inventory!A52</f>
        <v>0</v>
      </c>
      <c r="B425" s="30">
        <f>Inventory!B52</f>
        <v>0</v>
      </c>
      <c r="C425" s="3">
        <f>G226*Inventory!M52/100*Inventory!N52*Inventory!C52*Inventory!K52/100</f>
        <v>0</v>
      </c>
      <c r="D425" s="3">
        <f>Inventory!O52*Inventory!C52*Inventory!K52/100</f>
        <v>0</v>
      </c>
      <c r="E425" s="3">
        <f>Inventory!P52*Inventory!C52*Inventory!K52/100</f>
        <v>0</v>
      </c>
      <c r="F425" s="3">
        <f>IF(Inventory!E52=0,0,Inventory!G52/Inventory!E52*Inventory!K52/100)</f>
        <v>0</v>
      </c>
      <c r="G425" s="3" t="b">
        <f>IF(Inventory!L52="diesel",Input!$D$49,IF(Inventory!L52="petrol",Input!$D$50,IF(Inventory!L52="diesel oil",Input!$D$51,IF(Inventory!L52="gas",Input!$D$52,IF(Inventory!L52="electricity",Input!$D$53)))))</f>
        <v>0</v>
      </c>
    </row>
    <row r="426" spans="1:7" ht="15" customHeight="1">
      <c r="A426" s="30">
        <f>Inventory!A53</f>
        <v>0</v>
      </c>
      <c r="B426" s="30">
        <f>Inventory!B53</f>
        <v>0</v>
      </c>
      <c r="C426" s="3">
        <f>G227*Inventory!M53/100*Inventory!N53*Inventory!C53*Inventory!K53/100</f>
        <v>0</v>
      </c>
      <c r="D426" s="3">
        <f>Inventory!O53*Inventory!C53*Inventory!K53/100</f>
        <v>0</v>
      </c>
      <c r="E426" s="3">
        <f>Inventory!P53*Inventory!C53*Inventory!K53/100</f>
        <v>0</v>
      </c>
      <c r="F426" s="3">
        <f>IF(Inventory!E53=0,0,Inventory!G53/Inventory!E53*Inventory!K53/100)</f>
        <v>0</v>
      </c>
      <c r="G426" s="3" t="b">
        <f>IF(Inventory!L53="diesel",Input!$D$49,IF(Inventory!L53="petrol",Input!$D$50,IF(Inventory!L53="diesel oil",Input!$D$51,IF(Inventory!L53="gas",Input!$D$52,IF(Inventory!L53="electricity",Input!$D$53)))))</f>
        <v>0</v>
      </c>
    </row>
    <row r="427" spans="1:7" ht="15" customHeight="1">
      <c r="A427" s="30">
        <f>Inventory!A54</f>
        <v>0</v>
      </c>
      <c r="B427" s="30">
        <f>Inventory!B54</f>
        <v>0</v>
      </c>
      <c r="C427" s="3">
        <f>G228*Inventory!M54/100*Inventory!N54*Inventory!C54*Inventory!K54/100</f>
        <v>0</v>
      </c>
      <c r="D427" s="3">
        <f>Inventory!O54*Inventory!C54*Inventory!K54/100</f>
        <v>0</v>
      </c>
      <c r="E427" s="3">
        <f>Inventory!P54*Inventory!C54*Inventory!K54/100</f>
        <v>0</v>
      </c>
      <c r="F427" s="3">
        <f>IF(Inventory!E54=0,0,Inventory!G54/Inventory!E54*Inventory!K54/100)</f>
        <v>0</v>
      </c>
      <c r="G427" s="3" t="b">
        <f>IF(Inventory!L54="diesel",Input!$D$49,IF(Inventory!L54="petrol",Input!$D$50,IF(Inventory!L54="diesel oil",Input!$D$51,IF(Inventory!L54="gas",Input!$D$52,IF(Inventory!L54="electricity",Input!$D$53)))))</f>
        <v>0</v>
      </c>
    </row>
    <row r="428" spans="1:7" ht="15" customHeight="1">
      <c r="A428" s="30">
        <f>Inventory!A55</f>
        <v>0</v>
      </c>
      <c r="B428" s="30">
        <f>Inventory!B55</f>
        <v>0</v>
      </c>
      <c r="C428" s="3">
        <f>G229*Inventory!M55/100*Inventory!N55*Inventory!C55*Inventory!K55/100</f>
        <v>0</v>
      </c>
      <c r="D428" s="3">
        <f>Inventory!O55*Inventory!C55*Inventory!K55/100</f>
        <v>0</v>
      </c>
      <c r="E428" s="3">
        <f>Inventory!P55*Inventory!C55*Inventory!K55/100</f>
        <v>0</v>
      </c>
      <c r="F428" s="3">
        <f>IF(Inventory!E55=0,0,Inventory!G55/Inventory!E55*Inventory!K55/100)</f>
        <v>0</v>
      </c>
      <c r="G428" s="3" t="b">
        <f>IF(Inventory!L55="diesel",Input!$D$49,IF(Inventory!L55="petrol",Input!$D$50,IF(Inventory!L55="diesel oil",Input!$D$51,IF(Inventory!L55="gas",Input!$D$52,IF(Inventory!L55="electricity",Input!$D$53)))))</f>
        <v>0</v>
      </c>
    </row>
    <row r="429" spans="1:7" ht="15" customHeight="1">
      <c r="A429" s="30">
        <f>Inventory!A56</f>
        <v>0</v>
      </c>
      <c r="B429" s="30">
        <f>Inventory!B56</f>
        <v>0</v>
      </c>
      <c r="C429" s="3">
        <f>G230*Inventory!M56/100*Inventory!N56*Inventory!C56*Inventory!K56/100</f>
        <v>0</v>
      </c>
      <c r="D429" s="3">
        <f>Inventory!O56*Inventory!C56*Inventory!K56/100</f>
        <v>0</v>
      </c>
      <c r="E429" s="3">
        <f>Inventory!P56*Inventory!C56*Inventory!K56/100</f>
        <v>0</v>
      </c>
      <c r="F429" s="3">
        <f>IF(Inventory!E56=0,0,Inventory!G56/Inventory!E56*Inventory!K56/100)</f>
        <v>0</v>
      </c>
      <c r="G429" s="3" t="b">
        <f>IF(Inventory!L56="diesel",Input!$D$49,IF(Inventory!L56="petrol",Input!$D$50,IF(Inventory!L56="diesel oil",Input!$D$51,IF(Inventory!L56="gas",Input!$D$52,IF(Inventory!L56="electricity",Input!$D$53)))))</f>
        <v>0</v>
      </c>
    </row>
    <row r="430" spans="1:7" ht="15" customHeight="1">
      <c r="A430" s="30">
        <f>Inventory!A57</f>
        <v>0</v>
      </c>
      <c r="B430" s="30">
        <f>Inventory!B57</f>
        <v>0</v>
      </c>
      <c r="C430" s="3">
        <f>G231*Inventory!M57/100*Inventory!N57*Inventory!C57*Inventory!K57/100</f>
        <v>0</v>
      </c>
      <c r="D430" s="3">
        <f>Inventory!O57*Inventory!C57*Inventory!K57/100</f>
        <v>0</v>
      </c>
      <c r="E430" s="3">
        <f>Inventory!P57*Inventory!C57*Inventory!K57/100</f>
        <v>0</v>
      </c>
      <c r="F430" s="3">
        <f>IF(Inventory!E57=0,0,Inventory!G57/Inventory!E57*Inventory!K57/100)</f>
        <v>0</v>
      </c>
      <c r="G430" s="3" t="b">
        <f>IF(Inventory!L57="diesel",Input!$D$49,IF(Inventory!L57="petrol",Input!$D$50,IF(Inventory!L57="diesel oil",Input!$D$51,IF(Inventory!L57="gas",Input!$D$52,IF(Inventory!L57="electricity",Input!$D$53)))))</f>
        <v>0</v>
      </c>
    </row>
    <row r="431" spans="1:7" ht="15" customHeight="1">
      <c r="A431" s="30">
        <f>Inventory!A58</f>
        <v>0</v>
      </c>
      <c r="B431" s="30">
        <f>Inventory!B58</f>
        <v>0</v>
      </c>
      <c r="C431" s="3">
        <f>G232*Inventory!M58/100*Inventory!N58*Inventory!C58*Inventory!K58/100</f>
        <v>0</v>
      </c>
      <c r="D431" s="3">
        <f>Inventory!O58*Inventory!C58*Inventory!K58/100</f>
        <v>0</v>
      </c>
      <c r="E431" s="3">
        <f>Inventory!P58*Inventory!C58*Inventory!K58/100</f>
        <v>0</v>
      </c>
      <c r="F431" s="3">
        <f>IF(Inventory!E58=0,0,Inventory!G58/Inventory!E58*Inventory!K58/100)</f>
        <v>0</v>
      </c>
      <c r="G431" s="3" t="b">
        <f>IF(Inventory!L58="diesel",Input!$D$49,IF(Inventory!L58="petrol",Input!$D$50,IF(Inventory!L58="diesel oil",Input!$D$51,IF(Inventory!L58="gas",Input!$D$52,IF(Inventory!L58="electricity",Input!$D$53)))))</f>
        <v>0</v>
      </c>
    </row>
    <row r="432" spans="1:7" ht="15" customHeight="1">
      <c r="A432" s="30">
        <f>Inventory!A65</f>
        <v>0</v>
      </c>
      <c r="B432" s="30">
        <f>Inventory!B65</f>
        <v>0</v>
      </c>
      <c r="C432" s="3">
        <f>G233*Inventory!M65/100*Inventory!N65*Inventory!C65*Inventory!K65/100</f>
        <v>0</v>
      </c>
      <c r="D432" s="3">
        <f>Inventory!O65*Inventory!C65*Inventory!K65/100</f>
        <v>0</v>
      </c>
      <c r="E432" s="3">
        <f>Inventory!P65*Inventory!C65*Inventory!K65/100</f>
        <v>0</v>
      </c>
      <c r="F432" s="3">
        <f>IF(Inventory!E59=0,0,Inventory!G59/Inventory!E59*Inventory!K59/100)</f>
        <v>0</v>
      </c>
      <c r="G432" s="3" t="b">
        <f>IF(Inventory!L65="diesel",Input!$D$49,IF(Inventory!L65="petrol",Input!$D$50,IF(Inventory!L65="diesel oil",Input!$D$51,IF(Inventory!L65="gas",Input!$D$52,IF(Inventory!L65="electricity",Input!$D$53)))))</f>
        <v>0</v>
      </c>
    </row>
    <row r="433" spans="1:8" ht="15" customHeight="1">
      <c r="A433" s="30">
        <f>Inventory!A66</f>
        <v>0</v>
      </c>
      <c r="B433" s="30">
        <f>Inventory!B66</f>
        <v>0</v>
      </c>
      <c r="C433" s="3">
        <f>G234*Inventory!M66/100*Inventory!N66*Inventory!C66*Inventory!K66/100</f>
        <v>0</v>
      </c>
      <c r="D433" s="3">
        <f>Inventory!O66*Inventory!C66*Inventory!K66/100</f>
        <v>0</v>
      </c>
      <c r="E433" s="3">
        <f>Inventory!P66*Inventory!C66*Inventory!K66/100</f>
        <v>0</v>
      </c>
      <c r="F433" s="3">
        <f>IF(Inventory!E60=0,0,Inventory!G60/Inventory!E60*Inventory!K60/100)</f>
        <v>0</v>
      </c>
      <c r="G433" s="3" t="b">
        <f>IF(Inventory!L66="diesel",Input!$D$49,IF(Inventory!L66="petrol",Input!$D$50,IF(Inventory!L66="diesel oil",Input!$D$51,IF(Inventory!L66="gas",Input!$D$52,IF(Inventory!L66="electricity",Input!$D$53)))))</f>
        <v>0</v>
      </c>
    </row>
    <row r="434" spans="1:8" ht="15" customHeight="1">
      <c r="A434" s="30">
        <f>Inventory!A67</f>
        <v>0</v>
      </c>
      <c r="B434" s="30">
        <f>Inventory!B67</f>
        <v>0</v>
      </c>
      <c r="C434" s="3">
        <f>G235*Inventory!M67/100*Inventory!N67*Inventory!C67*Inventory!K67/100</f>
        <v>0</v>
      </c>
      <c r="D434" s="3">
        <f>Inventory!O67*Inventory!C67*Inventory!K67/100</f>
        <v>0</v>
      </c>
      <c r="E434" s="3">
        <f>Inventory!P67*Inventory!C67*Inventory!K67/100</f>
        <v>0</v>
      </c>
      <c r="F434" s="3">
        <f>IF(Inventory!E61=0,0,Inventory!G61/Inventory!E61*Inventory!K61/100)</f>
        <v>0</v>
      </c>
      <c r="G434" s="3" t="b">
        <f>IF(Inventory!L67="diesel",Input!$D$49,IF(Inventory!L67="petrol",Input!$D$50,IF(Inventory!L67="diesel oil",Input!$D$51,IF(Inventory!L67="gas",Input!$D$52,IF(Inventory!L67="electricity",Input!$D$53)))))</f>
        <v>0</v>
      </c>
    </row>
    <row r="435" spans="1:8" ht="15" customHeight="1">
      <c r="B435" s="17" t="s">
        <v>370</v>
      </c>
      <c r="C435" s="17">
        <f>SUM(C401:C411)</f>
        <v>0</v>
      </c>
      <c r="D435" s="17">
        <f>SUM(D401:D411)</f>
        <v>0</v>
      </c>
      <c r="E435" s="17">
        <f>SUM(E401:E411)</f>
        <v>0</v>
      </c>
      <c r="F435" s="17">
        <f>SUM(F401:F411)</f>
        <v>0</v>
      </c>
      <c r="G435" s="17"/>
      <c r="H435" s="32">
        <f>SUM(C435:G435)</f>
        <v>0</v>
      </c>
    </row>
    <row r="436" spans="1:8" ht="15" customHeight="1">
      <c r="A436" s="30"/>
      <c r="B436" s="30"/>
    </row>
    <row r="437" spans="1:8" ht="30" customHeight="1">
      <c r="A437" s="226" t="s">
        <v>401</v>
      </c>
      <c r="B437" s="227" t="s">
        <v>292</v>
      </c>
      <c r="C437" s="228" t="s">
        <v>377</v>
      </c>
      <c r="D437" s="229" t="s">
        <v>378</v>
      </c>
      <c r="E437" s="229" t="s">
        <v>379</v>
      </c>
      <c r="F437" s="229" t="s">
        <v>349</v>
      </c>
      <c r="G437" s="216"/>
    </row>
    <row r="438" spans="1:8" ht="15" customHeight="1">
      <c r="A438" s="230">
        <f>Inventory!A71</f>
        <v>0</v>
      </c>
      <c r="B438" s="230">
        <f>Inventory!B71</f>
        <v>0</v>
      </c>
      <c r="C438" s="216">
        <f>Inventory!C71*Inventory!J71*Inventory!I71/100</f>
        <v>0</v>
      </c>
      <c r="D438" s="216">
        <f>IF(Inventory!F71&gt;Inventory!$E$3,0,IF(Inventory!E71=0,0,Inventory!G71/Inventory!E71*Inventory!I71/100))</f>
        <v>0</v>
      </c>
      <c r="E438" s="216">
        <f>IF(Inventory!F71&gt;Inventory!$E$3,"YES",0)</f>
        <v>0</v>
      </c>
      <c r="F438" s="216">
        <f>IF(E239="yes",((Inventory!G71)/Inventory!E71*Inventory!C71)*Inventory!I71/100,0)</f>
        <v>0</v>
      </c>
      <c r="G438" s="216"/>
    </row>
    <row r="439" spans="1:8" ht="15" customHeight="1">
      <c r="A439" s="230">
        <f>Inventory!A72</f>
        <v>0</v>
      </c>
      <c r="B439" s="230">
        <f>Inventory!B72</f>
        <v>0</v>
      </c>
      <c r="C439" s="216">
        <f>Inventory!C72*Inventory!J72*Inventory!I72/100</f>
        <v>0</v>
      </c>
      <c r="D439" s="216">
        <f>IF(Inventory!F72&gt;Inventory!$E$3,0,IF(Inventory!E72=0,0,Inventory!G72/Inventory!E72*Inventory!I72/100))</f>
        <v>0</v>
      </c>
      <c r="E439" s="216">
        <f>IF(Inventory!F72&gt;Inventory!$E$3,"YES",0)</f>
        <v>0</v>
      </c>
      <c r="F439" s="216">
        <f>IF(E240="yes",((Inventory!G72)/Inventory!E72*Inventory!C72)*Inventory!I72/100,0)</f>
        <v>0</v>
      </c>
      <c r="G439" s="216"/>
    </row>
    <row r="440" spans="1:8" ht="15" customHeight="1">
      <c r="A440" s="230">
        <f>Inventory!A73</f>
        <v>0</v>
      </c>
      <c r="B440" s="230">
        <f>Inventory!B73</f>
        <v>0</v>
      </c>
      <c r="C440" s="216">
        <f>Inventory!C73*Inventory!J73*Inventory!I73/100</f>
        <v>0</v>
      </c>
      <c r="D440" s="216">
        <f>IF(Inventory!F73&gt;Inventory!$E$3,0,IF(Inventory!E73=0,0,Inventory!G73/Inventory!E73*Inventory!I73/100))</f>
        <v>0</v>
      </c>
      <c r="E440" s="216">
        <f>IF(Inventory!F73&gt;Inventory!$E$3,"YES",0)</f>
        <v>0</v>
      </c>
      <c r="F440" s="216">
        <f>IF(E241="yes",((Inventory!G73)/Inventory!E73*Inventory!C73)*Inventory!I73/100,0)</f>
        <v>0</v>
      </c>
      <c r="G440" s="216"/>
    </row>
    <row r="441" spans="1:8" ht="15" customHeight="1">
      <c r="A441" s="230">
        <f>Inventory!A74</f>
        <v>0</v>
      </c>
      <c r="B441" s="230">
        <f>Inventory!B74</f>
        <v>0</v>
      </c>
      <c r="C441" s="216">
        <f>Inventory!C74*Inventory!J74*Inventory!I74/100</f>
        <v>0</v>
      </c>
      <c r="D441" s="216">
        <f>IF(Inventory!F74&gt;Inventory!$E$3,0,IF(Inventory!E74=0,0,Inventory!G74/Inventory!E74*Inventory!I74/100))</f>
        <v>0</v>
      </c>
      <c r="E441" s="216">
        <f>IF(Inventory!F74&gt;Inventory!$E$3,"YES",0)</f>
        <v>0</v>
      </c>
      <c r="F441" s="216">
        <f>IF(E242="yes",((Inventory!G74)/Inventory!E74*Inventory!C74)*Inventory!I74/100,0)</f>
        <v>0</v>
      </c>
      <c r="G441" s="216"/>
    </row>
    <row r="442" spans="1:8" ht="15" customHeight="1">
      <c r="A442" s="230">
        <f>Inventory!A75</f>
        <v>0</v>
      </c>
      <c r="B442" s="230">
        <f>Inventory!B75</f>
        <v>0</v>
      </c>
      <c r="C442" s="216">
        <f>Inventory!C75*Inventory!J75*Inventory!I75/100</f>
        <v>0</v>
      </c>
      <c r="D442" s="216">
        <f>IF(Inventory!F75&gt;Inventory!$E$3,0,IF(Inventory!E75=0,0,Inventory!G75/Inventory!E75*Inventory!I75/100))</f>
        <v>0</v>
      </c>
      <c r="E442" s="216">
        <f>IF(Inventory!F75&gt;Inventory!$E$3,"YES",0)</f>
        <v>0</v>
      </c>
      <c r="F442" s="216">
        <f>IF(E243="yes",((Inventory!G75)/Inventory!E75*Inventory!C75)*Inventory!I75/100,0)</f>
        <v>0</v>
      </c>
      <c r="G442" s="216"/>
    </row>
    <row r="443" spans="1:8" ht="15" customHeight="1">
      <c r="A443" s="230">
        <f>Inventory!A76</f>
        <v>0</v>
      </c>
      <c r="B443" s="230">
        <f>Inventory!B76</f>
        <v>0</v>
      </c>
      <c r="C443" s="216">
        <f>Inventory!C76*Inventory!J76*Inventory!I76/100</f>
        <v>0</v>
      </c>
      <c r="D443" s="216">
        <f>IF(Inventory!F76&gt;Inventory!$E$3,0,IF(Inventory!E76=0,0,Inventory!G76/Inventory!E76*Inventory!I76/100))</f>
        <v>0</v>
      </c>
      <c r="E443" s="216">
        <f>IF(Inventory!F76&gt;Inventory!$E$3,"YES",0)</f>
        <v>0</v>
      </c>
      <c r="F443" s="216">
        <f>IF(E244="yes",((Inventory!G76)/Inventory!E76*Inventory!C76)*Inventory!I76/100,0)</f>
        <v>0</v>
      </c>
      <c r="G443" s="216"/>
    </row>
    <row r="444" spans="1:8" ht="15" customHeight="1">
      <c r="A444" s="230">
        <f>Inventory!A77</f>
        <v>0</v>
      </c>
      <c r="B444" s="230">
        <f>Inventory!B77</f>
        <v>0</v>
      </c>
      <c r="C444" s="216">
        <f>Inventory!C77*Inventory!J77*Inventory!I77/100</f>
        <v>0</v>
      </c>
      <c r="D444" s="216">
        <f>IF(Inventory!F77&gt;Inventory!$E$3,0,IF(Inventory!E77=0,0,Inventory!G77/Inventory!E77*Inventory!I77/100))</f>
        <v>0</v>
      </c>
      <c r="E444" s="216">
        <f>IF(Inventory!F77&gt;Inventory!$E$3,"YES",0)</f>
        <v>0</v>
      </c>
      <c r="F444" s="216">
        <f>IF(E245="yes",((Inventory!G77)/Inventory!E77*Inventory!C77)*Inventory!I77/100,0)</f>
        <v>0</v>
      </c>
      <c r="G444" s="216"/>
    </row>
    <row r="445" spans="1:8" ht="15" customHeight="1">
      <c r="A445" s="230">
        <f>Inventory!A78</f>
        <v>0</v>
      </c>
      <c r="B445" s="230">
        <f>Inventory!B78</f>
        <v>0</v>
      </c>
      <c r="C445" s="216">
        <f>Inventory!C78*Inventory!J78*Inventory!I78/100</f>
        <v>0</v>
      </c>
      <c r="D445" s="216">
        <f>IF(Inventory!F78&gt;Inventory!$E$3,0,IF(Inventory!E78=0,0,Inventory!G78/Inventory!E78*Inventory!I78/100))</f>
        <v>0</v>
      </c>
      <c r="E445" s="216">
        <f>IF(Inventory!F78&gt;Inventory!$E$3,"YES",0)</f>
        <v>0</v>
      </c>
      <c r="F445" s="216">
        <f>IF(E246="yes",((Inventory!G78)/Inventory!E78*Inventory!C78)*Inventory!I78/100,0)</f>
        <v>0</v>
      </c>
      <c r="G445" s="216"/>
    </row>
    <row r="446" spans="1:8" ht="15" customHeight="1">
      <c r="A446" s="230">
        <f>Inventory!A79</f>
        <v>0</v>
      </c>
      <c r="B446" s="230">
        <f>Inventory!B79</f>
        <v>0</v>
      </c>
      <c r="C446" s="216">
        <f>Inventory!C79*Inventory!J79*Inventory!I79/100</f>
        <v>0</v>
      </c>
      <c r="D446" s="216">
        <f>IF(Inventory!F79&gt;Inventory!$E$3,0,IF(Inventory!E79=0,0,Inventory!G79/Inventory!E79*Inventory!I79/100))</f>
        <v>0</v>
      </c>
      <c r="E446" s="216">
        <f>IF(Inventory!F79&gt;Inventory!$E$3,"YES",0)</f>
        <v>0</v>
      </c>
      <c r="F446" s="216">
        <f>IF(E247="yes",((Inventory!G79)/Inventory!E79*Inventory!C79)*Inventory!I79/100,0)</f>
        <v>0</v>
      </c>
      <c r="G446" s="216"/>
    </row>
    <row r="447" spans="1:8" ht="15" customHeight="1">
      <c r="A447" s="230">
        <f>Inventory!A80</f>
        <v>0</v>
      </c>
      <c r="B447" s="230">
        <f>Inventory!B80</f>
        <v>0</v>
      </c>
      <c r="C447" s="216">
        <f>Inventory!C80*Inventory!J80*Inventory!I80/100</f>
        <v>0</v>
      </c>
      <c r="D447" s="216">
        <f>IF(Inventory!F80&gt;Inventory!$E$3,0,IF(Inventory!E80=0,0,Inventory!G80/Inventory!E80*Inventory!I80/100))</f>
        <v>0</v>
      </c>
      <c r="E447" s="216">
        <f>IF(Inventory!F80&gt;Inventory!$E$3,"YES",0)</f>
        <v>0</v>
      </c>
      <c r="F447" s="216">
        <f>IF(E248="yes",((Inventory!G80)/Inventory!E80*Inventory!C80)*Inventory!I80/100,0)</f>
        <v>0</v>
      </c>
      <c r="G447" s="216"/>
    </row>
    <row r="448" spans="1:8" ht="15" customHeight="1">
      <c r="A448" s="230">
        <f>Inventory!A81</f>
        <v>0</v>
      </c>
      <c r="B448" s="230">
        <f>Inventory!B81</f>
        <v>0</v>
      </c>
      <c r="C448" s="216">
        <f>Inventory!C81*Inventory!J81*Inventory!I81/100</f>
        <v>0</v>
      </c>
      <c r="D448" s="216">
        <f>IF(Inventory!F81&gt;Inventory!$E$3,0,IF(Inventory!E81=0,0,Inventory!G81/Inventory!E81*Inventory!I81/100))</f>
        <v>0</v>
      </c>
      <c r="E448" s="216">
        <f>IF(Inventory!F81&gt;Inventory!$E$3,"YES",0)</f>
        <v>0</v>
      </c>
      <c r="F448" s="216">
        <f>IF(E249="yes",((Inventory!G81)/Inventory!E81*Inventory!C81)*Inventory!I81/100,0)</f>
        <v>0</v>
      </c>
      <c r="G448" s="216"/>
    </row>
    <row r="449" spans="1:10" ht="15" customHeight="1">
      <c r="A449" s="230">
        <f>Inventory!A82</f>
        <v>0</v>
      </c>
      <c r="B449" s="230">
        <f>Inventory!B82</f>
        <v>0</v>
      </c>
      <c r="C449" s="216">
        <f>Inventory!C82*Inventory!J82*Inventory!I82/100</f>
        <v>0</v>
      </c>
      <c r="D449" s="216">
        <f>IF(Inventory!F82&gt;Inventory!$E$3,0,IF(Inventory!E82=0,0,Inventory!G82/Inventory!E82*Inventory!I82/100))</f>
        <v>0</v>
      </c>
      <c r="E449" s="216">
        <f>IF(Inventory!F82&gt;Inventory!$E$3,"YES",0)</f>
        <v>0</v>
      </c>
      <c r="F449" s="216">
        <f>IF(E250="yes",((Inventory!G82)/Inventory!E82*Inventory!C82)*Inventory!I82/100,0)</f>
        <v>0</v>
      </c>
      <c r="G449" s="216"/>
    </row>
    <row r="450" spans="1:10" ht="15" customHeight="1">
      <c r="A450" s="230">
        <f>Inventory!A82</f>
        <v>0</v>
      </c>
      <c r="B450" s="230">
        <f>Inventory!B82</f>
        <v>0</v>
      </c>
      <c r="C450" s="216">
        <f>Inventory!C82*Inventory!J82*Inventory!I82/100</f>
        <v>0</v>
      </c>
      <c r="D450" s="216">
        <f>IF(Inventory!F82&gt;Inventory!$E$3,0,IF(Inventory!E82=0,0,Inventory!G82/Inventory!E82*Inventory!I82/100))</f>
        <v>0</v>
      </c>
      <c r="E450" s="216">
        <f>IF(Inventory!F82&gt;Inventory!$E$3,"YES",0)</f>
        <v>0</v>
      </c>
      <c r="F450" s="216">
        <f>IF(E251="yes",((Inventory!G83)/Inventory!E83*Inventory!C83)*Inventory!I83/100,0)</f>
        <v>0</v>
      </c>
      <c r="G450" s="216"/>
    </row>
    <row r="451" spans="1:10" ht="15" customHeight="1">
      <c r="A451" s="230">
        <f>Inventory!A83</f>
        <v>0</v>
      </c>
      <c r="B451" s="230">
        <f>Inventory!B83</f>
        <v>0</v>
      </c>
      <c r="C451" s="216">
        <f>Inventory!C83*Inventory!J83*Inventory!I83/100</f>
        <v>0</v>
      </c>
      <c r="D451" s="216">
        <f>IF(Inventory!F83&gt;Inventory!$E$3,0,IF(Inventory!E83=0,0,Inventory!G83/Inventory!E83*Inventory!I83/100))</f>
        <v>0</v>
      </c>
      <c r="E451" s="216">
        <f>IF(Inventory!F83&gt;Inventory!$E$3,"YES",0)</f>
        <v>0</v>
      </c>
      <c r="F451" s="216">
        <f>IF(E252="yes",((Inventory!G84)/Inventory!E84*Inventory!C84)*Inventory!I84/100,0)</f>
        <v>0</v>
      </c>
      <c r="G451" s="216"/>
    </row>
    <row r="452" spans="1:10" ht="15" customHeight="1">
      <c r="A452" s="230">
        <f>Inventory!A84</f>
        <v>0</v>
      </c>
      <c r="B452" s="230">
        <f>Inventory!B84</f>
        <v>0</v>
      </c>
      <c r="C452" s="216">
        <f>Inventory!C84*Inventory!J84*Inventory!I84/100</f>
        <v>0</v>
      </c>
      <c r="D452" s="216">
        <f>IF(Inventory!F84&gt;Inventory!$E$3,0,IF(Inventory!E84=0,0,Inventory!G84/Inventory!E84*Inventory!I84/100))</f>
        <v>0</v>
      </c>
      <c r="E452" s="216">
        <f>IF(Inventory!F84&gt;Inventory!$E$3,"YES",0)</f>
        <v>0</v>
      </c>
      <c r="F452" s="216">
        <f>IF(E253="yes",((Inventory!G85)/Inventory!E85*Inventory!C85)*Inventory!I85/100,0)</f>
        <v>0</v>
      </c>
      <c r="G452" s="216"/>
    </row>
    <row r="453" spans="1:10" ht="15" customHeight="1">
      <c r="A453" s="230">
        <f>Inventory!A85</f>
        <v>0</v>
      </c>
      <c r="B453" s="230">
        <f>Inventory!B85</f>
        <v>0</v>
      </c>
      <c r="C453" s="216">
        <f>Inventory!C85*Inventory!J85*Inventory!I85/100</f>
        <v>0</v>
      </c>
      <c r="D453" s="216">
        <f>IF(Inventory!F85&gt;Inventory!$E$3,0,IF(Inventory!E85=0,0,Inventory!G85/Inventory!E85*Inventory!I85/100))</f>
        <v>0</v>
      </c>
      <c r="E453" s="216">
        <f>IF(Inventory!F85&gt;Inventory!$E$3,"YES",0)</f>
        <v>0</v>
      </c>
      <c r="F453" s="216">
        <f>IF(E254="yes",((Inventory!G86)/Inventory!E86*Inventory!C86)*Inventory!I86/100,0)</f>
        <v>0</v>
      </c>
      <c r="G453" s="216"/>
    </row>
    <row r="454" spans="1:10" ht="15" customHeight="1">
      <c r="A454" s="230">
        <f>Inventory!A86</f>
        <v>0</v>
      </c>
      <c r="B454" s="230">
        <f>Inventory!B86</f>
        <v>0</v>
      </c>
      <c r="C454" s="216">
        <f>Inventory!C86*Inventory!J86*Inventory!I86/100</f>
        <v>0</v>
      </c>
      <c r="D454" s="216">
        <f>IF(Inventory!F86&gt;Inventory!$E$3,0,IF(Inventory!E86=0,0,Inventory!G86/Inventory!E86*Inventory!I86/100))</f>
        <v>0</v>
      </c>
      <c r="E454" s="216">
        <f>IF(Inventory!F86&gt;Inventory!$E$3,"YES",0)</f>
        <v>0</v>
      </c>
      <c r="F454" s="216">
        <f>IF(E255="yes",((Inventory!G87)/Inventory!E87*Inventory!C87)*Inventory!I87/100,0)</f>
        <v>0</v>
      </c>
      <c r="G454" s="216"/>
    </row>
    <row r="455" spans="1:10" ht="15" customHeight="1">
      <c r="A455" s="230">
        <f>Inventory!A87</f>
        <v>0</v>
      </c>
      <c r="B455" s="230">
        <f>Inventory!B87</f>
        <v>0</v>
      </c>
      <c r="C455" s="216">
        <f>Inventory!C87*Inventory!J87*Inventory!I87/100</f>
        <v>0</v>
      </c>
      <c r="D455" s="216">
        <f>IF(Inventory!F87&gt;Inventory!$E$3,0,IF(Inventory!E87=0,0,Inventory!G87/Inventory!E87*Inventory!I87/100))</f>
        <v>0</v>
      </c>
      <c r="E455" s="216">
        <f>IF(Inventory!F87&gt;Inventory!$E$3,"YES",0)</f>
        <v>0</v>
      </c>
      <c r="F455" s="216">
        <f>IF(E256="yes",((Inventory!G88)/Inventory!E88*Inventory!C88)*Inventory!I88/100,0)</f>
        <v>0</v>
      </c>
      <c r="G455" s="216"/>
    </row>
    <row r="456" spans="1:10" ht="15" customHeight="1">
      <c r="A456" s="230">
        <f>Inventory!A88</f>
        <v>0</v>
      </c>
      <c r="B456" s="230">
        <f>Inventory!B88</f>
        <v>0</v>
      </c>
      <c r="C456" s="216">
        <f>Inventory!C88*Inventory!J88*Inventory!I88/100</f>
        <v>0</v>
      </c>
      <c r="D456" s="216">
        <f>IF(Inventory!F88&gt;Inventory!$E$3,0,IF(Inventory!E88=0,0,Inventory!G88/Inventory!E88*Inventory!I88/100))</f>
        <v>0</v>
      </c>
      <c r="E456" s="216">
        <f>IF(Inventory!F88&gt;Inventory!$E$3,"YES",0)</f>
        <v>0</v>
      </c>
      <c r="F456" s="216">
        <f>IF(E257="yes",((Inventory!G89)/Inventory!E89*Inventory!C89)*Inventory!I89/100,0)</f>
        <v>0</v>
      </c>
      <c r="G456" s="216"/>
      <c r="H456" s="5"/>
      <c r="I456" s="5"/>
      <c r="J456" s="5"/>
    </row>
    <row r="457" spans="1:10" ht="15" customHeight="1">
      <c r="A457" s="230">
        <f>Inventory!A89</f>
        <v>0</v>
      </c>
      <c r="B457" s="230">
        <f>Inventory!B89</f>
        <v>0</v>
      </c>
      <c r="C457" s="216">
        <f>Inventory!C89*Inventory!J89*Inventory!I89/100</f>
        <v>0</v>
      </c>
      <c r="D457" s="216">
        <f>IF(Inventory!F89&gt;Inventory!$E$3,0,IF(Inventory!E89=0,0,Inventory!G89/Inventory!E89*Inventory!I89/100))</f>
        <v>0</v>
      </c>
      <c r="E457" s="216">
        <f>IF(Inventory!F89&gt;Inventory!$E$3,"YES",0)</f>
        <v>0</v>
      </c>
      <c r="F457" s="216">
        <f>IF(E258="yes",((Inventory!G90)/Inventory!E90*Inventory!C90)*Inventory!I90/100,0)</f>
        <v>0</v>
      </c>
      <c r="G457" s="216"/>
    </row>
    <row r="458" spans="1:10" ht="15" customHeight="1">
      <c r="A458" s="230">
        <f>Inventory!A90</f>
        <v>0</v>
      </c>
      <c r="B458" s="230">
        <f>Inventory!B90</f>
        <v>0</v>
      </c>
      <c r="C458" s="216">
        <f>Inventory!C90*Inventory!J90*Inventory!I90/100</f>
        <v>0</v>
      </c>
      <c r="D458" s="216">
        <f>IF(Inventory!F90&gt;Inventory!$E$3,0,IF(Inventory!E90=0,0,Inventory!G90/Inventory!E90*Inventory!I90/100))</f>
        <v>0</v>
      </c>
      <c r="E458" s="216">
        <f>IF(Inventory!F90&gt;Inventory!$E$3,"YES",0)</f>
        <v>0</v>
      </c>
      <c r="F458" s="216">
        <f>IF(E259="yes",((Inventory!G91)/Inventory!E91*Inventory!C91)*Inventory!I91/100,0)</f>
        <v>0</v>
      </c>
      <c r="G458" s="216"/>
    </row>
    <row r="459" spans="1:10" ht="15" customHeight="1">
      <c r="A459" s="230">
        <f>Inventory!A91</f>
        <v>0</v>
      </c>
      <c r="B459" s="230">
        <f>Inventory!B91</f>
        <v>0</v>
      </c>
      <c r="C459" s="216">
        <f>Inventory!C91*Inventory!J91*Inventory!I91/100</f>
        <v>0</v>
      </c>
      <c r="D459" s="216">
        <f>IF(Inventory!F91&gt;Inventory!$E$3,0,IF(Inventory!E91=0,0,Inventory!G91/Inventory!E91*Inventory!I91/100))</f>
        <v>0</v>
      </c>
      <c r="E459" s="216">
        <f>IF(Inventory!F91&gt;Inventory!$E$3,"YES",0)</f>
        <v>0</v>
      </c>
      <c r="F459" s="216">
        <f>IF(E260="yes",((Inventory!G92)/Inventory!E92*Inventory!C92)*Inventory!I92/100,0)</f>
        <v>0</v>
      </c>
      <c r="G459" s="216"/>
    </row>
    <row r="460" spans="1:10" ht="15" customHeight="1">
      <c r="A460" s="230">
        <f>Inventory!A92</f>
        <v>0</v>
      </c>
      <c r="B460" s="230">
        <f>Inventory!B92</f>
        <v>0</v>
      </c>
      <c r="C460" s="216">
        <f>Inventory!C92*Inventory!J92*Inventory!I92/100</f>
        <v>0</v>
      </c>
      <c r="D460" s="216">
        <f>IF(Inventory!F92&gt;Inventory!$E$3,0,IF(Inventory!E92=0,0,Inventory!G92/Inventory!E92*Inventory!I92/100))</f>
        <v>0</v>
      </c>
      <c r="E460" s="216">
        <f>IF(Inventory!F92&gt;Inventory!$E$3,"YES",0)</f>
        <v>0</v>
      </c>
      <c r="F460" s="216">
        <f>IF(E261="yes",((Inventory!G93)/Inventory!E93*Inventory!C93)*Inventory!I93/100,0)</f>
        <v>0</v>
      </c>
      <c r="G460" s="216"/>
    </row>
    <row r="461" spans="1:10" ht="15" customHeight="1">
      <c r="A461" s="230">
        <f>Inventory!A98</f>
        <v>0</v>
      </c>
      <c r="B461" s="230">
        <f>Inventory!B98</f>
        <v>0</v>
      </c>
      <c r="C461" s="216">
        <f>Inventory!C98*Inventory!J98*Inventory!I98/100</f>
        <v>0</v>
      </c>
      <c r="D461" s="216">
        <f>IF(Inventory!F98&gt;Inventory!$E$3,0,IF(Inventory!E98=0,0,Inventory!G98/Inventory!E98*Inventory!I98/100))</f>
        <v>0</v>
      </c>
      <c r="E461" s="216">
        <f>IF(Inventory!F98&gt;Inventory!$E$3,"YES",0)</f>
        <v>0</v>
      </c>
      <c r="F461" s="216">
        <f>IF(E262="yes",((Inventory!G94)/Inventory!E94*Inventory!C94)*Inventory!I94/100,0)</f>
        <v>0</v>
      </c>
      <c r="G461" s="216"/>
    </row>
    <row r="462" spans="1:10" ht="15" customHeight="1">
      <c r="A462" s="230">
        <f>Inventory!A99</f>
        <v>0</v>
      </c>
      <c r="B462" s="230">
        <f>Inventory!B99</f>
        <v>0</v>
      </c>
      <c r="C462" s="216">
        <f>Inventory!C99*Inventory!J99*Inventory!I99/100</f>
        <v>0</v>
      </c>
      <c r="D462" s="216">
        <f>IF(Inventory!F99&gt;Inventory!$E$3,0,IF(Inventory!E99=0,0,Inventory!G99/Inventory!E99*Inventory!I99/100))</f>
        <v>0</v>
      </c>
      <c r="E462" s="216">
        <f>IF(Inventory!F99&gt;Inventory!$E$3,"YES",0)</f>
        <v>0</v>
      </c>
      <c r="F462" s="216">
        <f>IF(E263="yes",((Inventory!G95)/Inventory!E95*Inventory!C95)*Inventory!I95/100,0)</f>
        <v>0</v>
      </c>
      <c r="G462" s="216"/>
    </row>
    <row r="463" spans="1:10" ht="15" customHeight="1">
      <c r="A463" s="230">
        <f>Inventory!A100</f>
        <v>0</v>
      </c>
      <c r="B463" s="230">
        <f>Inventory!B100</f>
        <v>0</v>
      </c>
      <c r="C463" s="216">
        <f>Inventory!C100*Inventory!J100*Inventory!I100/100</f>
        <v>0</v>
      </c>
      <c r="D463" s="216">
        <f>IF(Inventory!F100&gt;Inventory!$E$3,0,IF(Inventory!E100=0,0,Inventory!G100/Inventory!E100*Inventory!I100/100))</f>
        <v>0</v>
      </c>
      <c r="E463" s="216">
        <f>IF(Inventory!F100&gt;Inventory!$E$3,"YES",0)</f>
        <v>0</v>
      </c>
      <c r="F463" s="216">
        <f>IF(E264="yes",((Inventory!G96)/Inventory!E96*Inventory!C96)*Inventory!I96/100,0)</f>
        <v>0</v>
      </c>
      <c r="G463" s="216"/>
    </row>
    <row r="464" spans="1:10" ht="15" customHeight="1">
      <c r="A464" s="230">
        <f>Inventory!A101</f>
        <v>0</v>
      </c>
      <c r="B464" s="230">
        <f>Inventory!B101</f>
        <v>0</v>
      </c>
      <c r="C464" s="216">
        <f>Inventory!C101*Inventory!J101*Inventory!I101/100</f>
        <v>0</v>
      </c>
      <c r="D464" s="216">
        <f>IF(Inventory!F101&gt;Inventory!$E$3,0,IF(Inventory!E101=0,0,Inventory!G101/Inventory!E101*Inventory!I101/100))</f>
        <v>0</v>
      </c>
      <c r="E464" s="216">
        <f>IF(Inventory!F101&gt;Inventory!$E$3,"YES",0)</f>
        <v>0</v>
      </c>
      <c r="F464" s="216">
        <f>IF(E265="yes",((Inventory!G97)/Inventory!E97*Inventory!C97)*Inventory!I97/100,0)</f>
        <v>0</v>
      </c>
      <c r="G464" s="216"/>
    </row>
    <row r="465" spans="1:7" ht="15" customHeight="1">
      <c r="A465" s="230">
        <f>Inventory!A102</f>
        <v>0</v>
      </c>
      <c r="B465" s="230">
        <f>Inventory!B102</f>
        <v>0</v>
      </c>
      <c r="C465" s="216">
        <f>Inventory!C102*Inventory!J102*Inventory!I102/100</f>
        <v>0</v>
      </c>
      <c r="D465" s="216">
        <f>IF(Inventory!F102&gt;Inventory!$E$3,0,IF(Inventory!E102=0,0,Inventory!G102/Inventory!E102*Inventory!I102/100))</f>
        <v>0</v>
      </c>
      <c r="E465" s="216">
        <f>IF(Inventory!F102&gt;Inventory!$E$3,"YES",0)</f>
        <v>0</v>
      </c>
      <c r="F465" s="216">
        <f>IF(E266="yes",((Inventory!G98)/Inventory!E98*Inventory!C98)*Inventory!I98/100,0)</f>
        <v>0</v>
      </c>
      <c r="G465" s="216"/>
    </row>
    <row r="466" spans="1:7" ht="15" customHeight="1">
      <c r="A466" s="230">
        <f>Inventory!A103</f>
        <v>0</v>
      </c>
      <c r="B466" s="230">
        <f>Inventory!B103</f>
        <v>0</v>
      </c>
      <c r="C466" s="216">
        <f>Inventory!C103*Inventory!J103*Inventory!I103/100</f>
        <v>0</v>
      </c>
      <c r="D466" s="216">
        <f>IF(Inventory!F103&gt;Inventory!$E$3,0,IF(Inventory!E103=0,0,Inventory!G103/Inventory!E103*Inventory!I103/100))</f>
        <v>0</v>
      </c>
      <c r="E466" s="216">
        <f>IF(Inventory!F103&gt;Inventory!$E$3,"YES",0)</f>
        <v>0</v>
      </c>
      <c r="F466" s="216">
        <f>IF(E267="yes",((Inventory!G99)/Inventory!E99*Inventory!C99)*Inventory!I99/100,0)</f>
        <v>0</v>
      </c>
      <c r="G466" s="216"/>
    </row>
    <row r="467" spans="1:7" ht="15" customHeight="1">
      <c r="A467" s="230">
        <f>Inventory!A104</f>
        <v>0</v>
      </c>
      <c r="B467" s="230">
        <f>Inventory!B104</f>
        <v>0</v>
      </c>
      <c r="C467" s="216">
        <f>Inventory!C104*Inventory!J104*Inventory!I104/100</f>
        <v>0</v>
      </c>
      <c r="D467" s="216">
        <f>IF(Inventory!F104&gt;Inventory!$E$3,0,IF(Inventory!E104=0,0,Inventory!G104/Inventory!E104*Inventory!I104/100))</f>
        <v>0</v>
      </c>
      <c r="E467" s="216">
        <f>IF(Inventory!F104&gt;Inventory!$E$3,"YES",0)</f>
        <v>0</v>
      </c>
      <c r="F467" s="216">
        <f>IF(E268="yes",((Inventory!G100)/Inventory!E100*Inventory!C100)*Inventory!I100/100,0)</f>
        <v>0</v>
      </c>
      <c r="G467" s="216"/>
    </row>
    <row r="468" spans="1:7" ht="15" customHeight="1">
      <c r="A468" s="230">
        <f>Inventory!A105</f>
        <v>0</v>
      </c>
      <c r="B468" s="230">
        <f>Inventory!B105</f>
        <v>0</v>
      </c>
      <c r="C468" s="216">
        <f>Inventory!C105*Inventory!J105*Inventory!I105/100</f>
        <v>0</v>
      </c>
      <c r="D468" s="216">
        <f>IF(Inventory!F105&gt;Inventory!$E$3,0,IF(Inventory!E105=0,0,Inventory!G105/Inventory!E105*Inventory!I105/100))</f>
        <v>0</v>
      </c>
      <c r="E468" s="216">
        <f>IF(Inventory!F105&gt;Inventory!$E$3,"YES",0)</f>
        <v>0</v>
      </c>
      <c r="F468" s="216">
        <f>IF(E269="yes",((Inventory!G101)/Inventory!E101*Inventory!C101)*Inventory!I101/100,0)</f>
        <v>0</v>
      </c>
      <c r="G468" s="216"/>
    </row>
    <row r="469" spans="1:7" ht="15" customHeight="1">
      <c r="A469" s="230">
        <f>Inventory!A106</f>
        <v>0</v>
      </c>
      <c r="B469" s="230">
        <f>Inventory!B106</f>
        <v>0</v>
      </c>
      <c r="C469" s="216">
        <f>Inventory!C106*Inventory!J106*Inventory!I106/100</f>
        <v>0</v>
      </c>
      <c r="D469" s="216">
        <f>IF(Inventory!F106&gt;Inventory!$E$3,0,IF(Inventory!E106=0,0,Inventory!G106/Inventory!E106*Inventory!I106/100))</f>
        <v>0</v>
      </c>
      <c r="E469" s="216">
        <f>IF(Inventory!F106&gt;Inventory!$E$3,"YES",0)</f>
        <v>0</v>
      </c>
      <c r="F469" s="216">
        <f>IF(E270="yes",((Inventory!G102)/Inventory!E102*Inventory!C102)*Inventory!I102/100,0)</f>
        <v>0</v>
      </c>
      <c r="G469" s="216"/>
    </row>
    <row r="470" spans="1:7" ht="15" customHeight="1">
      <c r="A470" s="230">
        <f>Inventory!A107</f>
        <v>0</v>
      </c>
      <c r="B470" s="230">
        <f>Inventory!B107</f>
        <v>0</v>
      </c>
      <c r="C470" s="216">
        <f>Inventory!C107*Inventory!J107*Inventory!I107/100</f>
        <v>0</v>
      </c>
      <c r="D470" s="216">
        <f>IF(Inventory!F107&gt;Inventory!$E$3,0,IF(Inventory!E107=0,0,Inventory!G107/Inventory!E107*Inventory!I107/100))</f>
        <v>0</v>
      </c>
      <c r="E470" s="216">
        <f>IF(Inventory!F107&gt;Inventory!$E$3,"YES",0)</f>
        <v>0</v>
      </c>
      <c r="F470" s="216">
        <f>IF(E271="yes",((Inventory!G103)/Inventory!E103*Inventory!C103)*Inventory!I103/100,0)</f>
        <v>0</v>
      </c>
      <c r="G470" s="216"/>
    </row>
    <row r="471" spans="1:7" ht="15" customHeight="1">
      <c r="A471" s="230">
        <f>Inventory!A110</f>
        <v>0</v>
      </c>
      <c r="B471" s="230">
        <f>Inventory!B110</f>
        <v>0</v>
      </c>
      <c r="C471" s="216">
        <f>Inventory!C108*Inventory!J108*Inventory!I108/100</f>
        <v>0</v>
      </c>
      <c r="D471" s="216">
        <f>IF(Inventory!F110&gt;Inventory!$E$3,0,IF(Inventory!E110=0,0,Inventory!G110/Inventory!E110*Inventory!I110/100))</f>
        <v>0</v>
      </c>
      <c r="E471" s="216">
        <f>IF(Inventory!F110&gt;Inventory!$E$3,"YES",0)</f>
        <v>0</v>
      </c>
      <c r="F471" s="216">
        <f>IF(E272="yes",((Inventory!G104)/Inventory!E104*Inventory!C104)*Inventory!I104/100,0)</f>
        <v>0</v>
      </c>
      <c r="G471" s="216"/>
    </row>
    <row r="472" spans="1:7" ht="15" customHeight="1">
      <c r="A472" s="233"/>
      <c r="B472" s="216"/>
      <c r="C472" s="216"/>
      <c r="D472" s="216"/>
      <c r="E472" s="216"/>
      <c r="F472" s="216">
        <f>IF(E273="yes",((Inventory!G105)/Inventory!E105*Inventory!C105)*Inventory!I105/100,0)</f>
        <v>0</v>
      </c>
      <c r="G472" s="216"/>
    </row>
    <row r="473" spans="1:7" ht="15" customHeight="1">
      <c r="A473" s="233"/>
      <c r="B473" s="216"/>
      <c r="C473" s="216"/>
      <c r="D473" s="216"/>
      <c r="E473" s="216"/>
      <c r="F473" s="216">
        <f>IF(E274="yes",((Inventory!G106)/Inventory!E106*Inventory!C106)*Inventory!I106/100,0)</f>
        <v>0</v>
      </c>
      <c r="G473" s="216"/>
    </row>
    <row r="474" spans="1:7" ht="15" customHeight="1">
      <c r="A474" s="233"/>
      <c r="B474" s="216"/>
      <c r="C474" s="216"/>
      <c r="D474" s="216"/>
      <c r="E474" s="216"/>
      <c r="F474" s="216">
        <f>IF(E275="yes",((Inventory!G107)/Inventory!E107*Inventory!C107)*Inventory!I107/100,0)</f>
        <v>0</v>
      </c>
      <c r="G474" s="216"/>
    </row>
    <row r="475" spans="1:7" ht="15" customHeight="1">
      <c r="A475" s="233"/>
      <c r="B475" s="216"/>
      <c r="C475" s="216"/>
      <c r="D475" s="216"/>
      <c r="E475" s="216"/>
      <c r="F475" s="216">
        <f>IF(E276="yes",((Inventory!G108)/Inventory!E108*Inventory!C108)*Inventory!I108/100,0)</f>
        <v>0</v>
      </c>
      <c r="G475" s="216"/>
    </row>
    <row r="476" spans="1:7" ht="15" customHeight="1">
      <c r="A476" s="233"/>
      <c r="B476" s="222" t="s">
        <v>370</v>
      </c>
      <c r="C476" s="222">
        <f>SUM(C439:C475)</f>
        <v>0</v>
      </c>
      <c r="D476" s="222">
        <f>SUM(D439:D475)</f>
        <v>0</v>
      </c>
      <c r="E476" s="222" t="s">
        <v>380</v>
      </c>
      <c r="F476" s="222">
        <f>SUM(F439:F475)</f>
        <v>0</v>
      </c>
      <c r="G476" s="234">
        <f>SUM(C476:F476)</f>
        <v>0</v>
      </c>
    </row>
    <row r="477" spans="1:7" ht="15" customHeight="1">
      <c r="B477" s="14"/>
      <c r="C477" s="14"/>
    </row>
    <row r="478" spans="1:7" ht="30" customHeight="1">
      <c r="A478" s="226" t="s">
        <v>402</v>
      </c>
      <c r="B478" s="227" t="str">
        <f>Inventory!B112</f>
        <v>Bins:</v>
      </c>
      <c r="C478" s="228" t="s">
        <v>377</v>
      </c>
      <c r="D478" s="229" t="s">
        <v>378</v>
      </c>
      <c r="E478" s="235"/>
      <c r="F478" s="44"/>
    </row>
    <row r="479" spans="1:7" ht="15" customHeight="1">
      <c r="A479" s="230">
        <f>Inventory!A114</f>
        <v>0</v>
      </c>
      <c r="B479" s="230" t="str">
        <f>Inventory!B114</f>
        <v>30 l bins</v>
      </c>
      <c r="C479" s="216">
        <f>Inventory!C114*Inventory!H114/100*Inventory!I114</f>
        <v>0</v>
      </c>
      <c r="D479" s="216">
        <f>Inventory!E114*Inventory!F114*Inventory!H114/10000*Inventory!C114</f>
        <v>0</v>
      </c>
      <c r="E479" s="216"/>
    </row>
    <row r="480" spans="1:7" ht="15" customHeight="1">
      <c r="A480" s="230">
        <f>Inventory!A115</f>
        <v>0</v>
      </c>
      <c r="B480" s="230" t="str">
        <f>Inventory!B115</f>
        <v>60 l bins</v>
      </c>
      <c r="C480" s="216">
        <f>Inventory!C115*Inventory!H115/100*Inventory!I115</f>
        <v>0</v>
      </c>
      <c r="D480" s="216">
        <f>Inventory!E115*Inventory!F115*Inventory!H115/10000*Inventory!C115</f>
        <v>0</v>
      </c>
      <c r="E480" s="216"/>
    </row>
    <row r="481" spans="1:8" ht="15" customHeight="1">
      <c r="A481" s="230">
        <f>Inventory!A116</f>
        <v>0</v>
      </c>
      <c r="B481" s="230" t="str">
        <f>Inventory!B116</f>
        <v>Other (please specify)</v>
      </c>
      <c r="C481" s="216">
        <f>Inventory!C116*Inventory!H116/100*Inventory!I116</f>
        <v>0</v>
      </c>
      <c r="D481" s="216">
        <f>Inventory!E116*Inventory!F116*Inventory!H116/10000*Inventory!C116</f>
        <v>0</v>
      </c>
      <c r="E481" s="216"/>
    </row>
    <row r="482" spans="1:8" ht="15" customHeight="1">
      <c r="A482" s="230">
        <f>Inventory!A117</f>
        <v>0</v>
      </c>
      <c r="B482" s="230">
        <f>Inventory!B117</f>
        <v>0</v>
      </c>
      <c r="C482" s="216">
        <f>Inventory!C117*Inventory!H117/100*Inventory!I117</f>
        <v>0</v>
      </c>
      <c r="D482" s="216">
        <f>Inventory!E117*Inventory!F117*Inventory!H117/10000*Inventory!C117</f>
        <v>0</v>
      </c>
      <c r="E482" s="216"/>
    </row>
    <row r="483" spans="1:8" ht="15" customHeight="1">
      <c r="A483" s="230">
        <f>Inventory!A118</f>
        <v>0</v>
      </c>
      <c r="B483" s="230">
        <f>Inventory!B118</f>
        <v>0</v>
      </c>
      <c r="C483" s="216">
        <f>Inventory!C118*Inventory!H118/100*Inventory!I118</f>
        <v>0</v>
      </c>
      <c r="D483" s="216">
        <f>Inventory!E118*Inventory!F118*Inventory!H118/10000*Inventory!C118</f>
        <v>0</v>
      </c>
      <c r="E483" s="216"/>
    </row>
    <row r="484" spans="1:8" ht="15" customHeight="1">
      <c r="A484" s="230">
        <f>Inventory!A119</f>
        <v>0</v>
      </c>
      <c r="B484" s="230">
        <f>Inventory!B119</f>
        <v>0</v>
      </c>
      <c r="C484" s="216">
        <f>Inventory!C119*Inventory!H119/100*Inventory!I119</f>
        <v>0</v>
      </c>
      <c r="D484" s="216">
        <f>Inventory!E119*Inventory!F119*Inventory!H119/10000*Inventory!C119</f>
        <v>0</v>
      </c>
      <c r="E484" s="216"/>
    </row>
    <row r="485" spans="1:8" ht="15" customHeight="1">
      <c r="A485" s="230">
        <f>Inventory!A120</f>
        <v>0</v>
      </c>
      <c r="B485" s="230">
        <f>Inventory!B120</f>
        <v>0</v>
      </c>
      <c r="C485" s="216">
        <f>Inventory!C120*Inventory!H120/100*Inventory!I120</f>
        <v>0</v>
      </c>
      <c r="D485" s="216">
        <f>Inventory!E120*Inventory!F120*Inventory!H120/10000*Inventory!C120</f>
        <v>0</v>
      </c>
      <c r="E485" s="216"/>
    </row>
    <row r="486" spans="1:8" ht="15" customHeight="1">
      <c r="A486" s="230">
        <f>Inventory!A121</f>
        <v>0</v>
      </c>
      <c r="B486" s="230">
        <f>Inventory!B121</f>
        <v>0</v>
      </c>
      <c r="C486" s="216">
        <f>Inventory!C121*Inventory!H121/100*Inventory!I121</f>
        <v>0</v>
      </c>
      <c r="D486" s="216">
        <f>Inventory!E121*Inventory!F121*Inventory!H121/10000*Inventory!C121</f>
        <v>0</v>
      </c>
      <c r="E486" s="216"/>
    </row>
    <row r="487" spans="1:8" ht="15" customHeight="1">
      <c r="A487" s="230">
        <f>Inventory!A128</f>
        <v>0</v>
      </c>
      <c r="B487" s="230">
        <f>Inventory!B128</f>
        <v>0</v>
      </c>
      <c r="C487" s="216">
        <f>Inventory!C128*Inventory!H128/100*Inventory!I128</f>
        <v>0</v>
      </c>
      <c r="D487" s="216">
        <f>Inventory!E122*Inventory!F122*Inventory!H122/10000*Inventory!C122</f>
        <v>0</v>
      </c>
      <c r="E487" s="216"/>
    </row>
    <row r="488" spans="1:8" ht="15" customHeight="1">
      <c r="A488" s="233"/>
      <c r="B488" s="222" t="s">
        <v>370</v>
      </c>
      <c r="C488" s="222">
        <f>SUM(C479:C480)</f>
        <v>0</v>
      </c>
      <c r="D488" s="222">
        <f>SUM(D479:D480)</f>
        <v>0</v>
      </c>
      <c r="E488" s="234">
        <f>SUM(C488:D488)</f>
        <v>0</v>
      </c>
    </row>
    <row r="489" spans="1:8" ht="15" customHeight="1">
      <c r="B489" s="14"/>
      <c r="C489" s="14"/>
      <c r="D489" s="45"/>
    </row>
    <row r="490" spans="1:8" ht="29.25" customHeight="1">
      <c r="A490" s="33" t="s">
        <v>384</v>
      </c>
      <c r="B490" s="42" t="s">
        <v>385</v>
      </c>
      <c r="C490" s="34" t="s">
        <v>386</v>
      </c>
    </row>
    <row r="491" spans="1:8" ht="15" customHeight="1">
      <c r="A491" s="16"/>
      <c r="B491" s="3" t="s">
        <v>387</v>
      </c>
      <c r="C491" s="32">
        <f>Input!D225</f>
        <v>0</v>
      </c>
    </row>
    <row r="492" spans="1:8" ht="15" customHeight="1">
      <c r="B492" s="14"/>
      <c r="C492" s="14"/>
    </row>
    <row r="493" spans="1:8" ht="15" customHeight="1">
      <c r="A493" s="16"/>
    </row>
    <row r="494" spans="1:8" s="5" customFormat="1" ht="30" customHeight="1">
      <c r="A494" s="54"/>
      <c r="B494" s="57" t="s">
        <v>346</v>
      </c>
      <c r="C494" s="58" t="e">
        <f>C491+E488+G476+H435+E398</f>
        <v>#DIV/0!</v>
      </c>
    </row>
    <row r="495" spans="1:8" ht="12.95" customHeight="1"/>
    <row r="496" spans="1:8" s="21" customFormat="1" ht="24.75" customHeight="1">
      <c r="A496" s="18">
        <v>2</v>
      </c>
      <c r="B496" s="19" t="s">
        <v>92</v>
      </c>
      <c r="C496" s="20"/>
      <c r="D496" s="20"/>
      <c r="E496" s="20"/>
      <c r="F496" s="20"/>
      <c r="G496" s="20"/>
      <c r="H496" s="20"/>
    </row>
    <row r="497" spans="1:8" ht="12.95" customHeight="1"/>
    <row r="498" spans="1:8" ht="15" customHeight="1">
      <c r="A498" s="236" t="s">
        <v>75</v>
      </c>
      <c r="B498" s="218" t="s">
        <v>92</v>
      </c>
      <c r="C498" s="218"/>
      <c r="D498" s="218"/>
      <c r="E498" s="218"/>
    </row>
    <row r="499" spans="1:8" ht="25.5" customHeight="1">
      <c r="A499" s="226" t="s">
        <v>403</v>
      </c>
      <c r="B499" s="227" t="s">
        <v>351</v>
      </c>
      <c r="C499" s="238" t="s">
        <v>352</v>
      </c>
      <c r="D499" s="239" t="str">
        <f>D376</f>
        <v>Average full salary cost per month per employee</v>
      </c>
      <c r="E499" s="219" t="s">
        <v>353</v>
      </c>
    </row>
    <row r="500" spans="1:8" ht="15" customHeight="1">
      <c r="A500" s="233"/>
      <c r="B500" s="215" t="s">
        <v>354</v>
      </c>
      <c r="C500" s="233"/>
      <c r="D500" s="233"/>
      <c r="E500" s="233"/>
      <c r="F500" s="2"/>
      <c r="G500" s="2"/>
      <c r="H500" s="2"/>
    </row>
    <row r="501" spans="1:8" ht="15" customHeight="1">
      <c r="A501" s="230">
        <f>Input!A137</f>
        <v>0</v>
      </c>
      <c r="B501" s="233" t="str">
        <f>Input!B137</f>
        <v>Operator at the recycling yard</v>
      </c>
      <c r="C501" s="215">
        <f>Input!C137</f>
        <v>0</v>
      </c>
      <c r="D501" s="216">
        <f>Input!D137</f>
        <v>0</v>
      </c>
      <c r="E501" s="216">
        <f t="shared" ref="E501:E508" si="16">C501*D501*12</f>
        <v>0</v>
      </c>
    </row>
    <row r="502" spans="1:8" ht="15" customHeight="1">
      <c r="A502" s="230">
        <f>Input!A138</f>
        <v>0</v>
      </c>
      <c r="B502" s="233" t="str">
        <f>Input!B138</f>
        <v>Operator at sorting plant</v>
      </c>
      <c r="C502" s="215">
        <f>Input!C138</f>
        <v>0</v>
      </c>
      <c r="D502" s="216">
        <f>Input!D138</f>
        <v>0</v>
      </c>
      <c r="E502" s="216">
        <f t="shared" si="16"/>
        <v>0</v>
      </c>
    </row>
    <row r="503" spans="1:8" ht="15" customHeight="1">
      <c r="A503" s="230">
        <f>Input!A139</f>
        <v>0</v>
      </c>
      <c r="B503" s="233" t="str">
        <f>Input!B139</f>
        <v>Operator at MBT</v>
      </c>
      <c r="C503" s="215">
        <f>Input!C139</f>
        <v>0</v>
      </c>
      <c r="D503" s="216">
        <f>Input!D139</f>
        <v>0</v>
      </c>
      <c r="E503" s="216">
        <f t="shared" si="16"/>
        <v>0</v>
      </c>
    </row>
    <row r="504" spans="1:8" ht="15" customHeight="1">
      <c r="A504" s="230">
        <f>Input!A140</f>
        <v>0</v>
      </c>
      <c r="B504" s="233" t="str">
        <f>Input!B140</f>
        <v>Supervisor</v>
      </c>
      <c r="C504" s="215">
        <f>Input!C140</f>
        <v>0</v>
      </c>
      <c r="D504" s="216">
        <f>Input!D140</f>
        <v>0</v>
      </c>
      <c r="E504" s="216">
        <f t="shared" si="16"/>
        <v>0</v>
      </c>
    </row>
    <row r="505" spans="1:8" ht="15" customHeight="1">
      <c r="A505" s="230">
        <f>Input!A141</f>
        <v>0</v>
      </c>
      <c r="B505" s="233" t="str">
        <f>Input!B141</f>
        <v>Other (specify):</v>
      </c>
      <c r="C505" s="215">
        <f>Input!C141</f>
        <v>0</v>
      </c>
      <c r="D505" s="216">
        <f>Input!D141</f>
        <v>0</v>
      </c>
      <c r="E505" s="216">
        <f t="shared" si="16"/>
        <v>0</v>
      </c>
    </row>
    <row r="506" spans="1:8" ht="15" customHeight="1">
      <c r="A506" s="230">
        <f>Input!A142</f>
        <v>0</v>
      </c>
      <c r="B506" s="233">
        <f>Input!B142</f>
        <v>0</v>
      </c>
      <c r="C506" s="215">
        <f>Input!C142</f>
        <v>0</v>
      </c>
      <c r="D506" s="216">
        <f>Input!D142</f>
        <v>0</v>
      </c>
      <c r="E506" s="216">
        <f t="shared" si="16"/>
        <v>0</v>
      </c>
    </row>
    <row r="507" spans="1:8" ht="15" customHeight="1">
      <c r="A507" s="230">
        <f>Input!A143</f>
        <v>0</v>
      </c>
      <c r="B507" s="233">
        <f>Input!B143</f>
        <v>0</v>
      </c>
      <c r="C507" s="215">
        <f>Input!C143</f>
        <v>0</v>
      </c>
      <c r="D507" s="216">
        <f>Input!D143</f>
        <v>0</v>
      </c>
      <c r="E507" s="216">
        <f t="shared" si="16"/>
        <v>0</v>
      </c>
    </row>
    <row r="508" spans="1:8" ht="15" customHeight="1">
      <c r="A508" s="230">
        <f>Input!A144</f>
        <v>0</v>
      </c>
      <c r="B508" s="233">
        <f>Input!B144</f>
        <v>0</v>
      </c>
      <c r="C508" s="215">
        <f>Input!C144</f>
        <v>0</v>
      </c>
      <c r="D508" s="216">
        <f>Input!D144</f>
        <v>0</v>
      </c>
      <c r="E508" s="216">
        <f t="shared" si="16"/>
        <v>0</v>
      </c>
    </row>
    <row r="509" spans="1:8" ht="15" customHeight="1">
      <c r="A509" s="233"/>
      <c r="B509" s="222" t="s">
        <v>355</v>
      </c>
      <c r="C509" s="222"/>
      <c r="D509" s="222"/>
      <c r="E509" s="222">
        <f>SUM(E501:E508)</f>
        <v>0</v>
      </c>
    </row>
    <row r="510" spans="1:8" ht="15" customHeight="1">
      <c r="A510" s="233"/>
      <c r="B510" s="215" t="s">
        <v>373</v>
      </c>
      <c r="C510" s="233"/>
      <c r="D510" s="233"/>
      <c r="E510" s="233"/>
    </row>
    <row r="511" spans="1:8" ht="15" customHeight="1">
      <c r="A511" s="233"/>
      <c r="B511" s="240" t="s">
        <v>404</v>
      </c>
      <c r="C511" s="233"/>
      <c r="D511" s="233"/>
      <c r="E511" s="225" t="e">
        <f>E509*100/$C$22</f>
        <v>#DIV/0!</v>
      </c>
    </row>
    <row r="512" spans="1:8" ht="15" customHeight="1">
      <c r="A512" s="233"/>
      <c r="B512" s="241" t="s">
        <v>358</v>
      </c>
      <c r="C512" s="233"/>
      <c r="D512" s="233"/>
      <c r="E512" s="224" t="e">
        <f>$E$511*Input!$D156/100*12</f>
        <v>#DIV/0!</v>
      </c>
    </row>
    <row r="513" spans="1:6" ht="15" customHeight="1">
      <c r="A513" s="233"/>
      <c r="B513" s="241" t="s">
        <v>359</v>
      </c>
      <c r="C513" s="233"/>
      <c r="D513" s="233"/>
      <c r="E513" s="224" t="e">
        <f>$E$511*Input!$D157/100*12</f>
        <v>#DIV/0!</v>
      </c>
    </row>
    <row r="514" spans="1:6" ht="15" customHeight="1">
      <c r="A514" s="233"/>
      <c r="B514" s="241" t="s">
        <v>360</v>
      </c>
      <c r="C514" s="233"/>
      <c r="D514" s="233"/>
      <c r="E514" s="224" t="e">
        <f>$E$511*Input!$D158/100*12</f>
        <v>#DIV/0!</v>
      </c>
    </row>
    <row r="515" spans="1:6" ht="15" customHeight="1">
      <c r="A515" s="233"/>
      <c r="B515" s="241" t="s">
        <v>361</v>
      </c>
      <c r="C515" s="233"/>
      <c r="D515" s="233"/>
      <c r="E515" s="224" t="e">
        <f>$E$511*Input!$D159/100*12</f>
        <v>#DIV/0!</v>
      </c>
    </row>
    <row r="516" spans="1:6" ht="15" customHeight="1">
      <c r="A516" s="233"/>
      <c r="B516" s="241"/>
      <c r="C516" s="233"/>
      <c r="D516" s="233"/>
      <c r="E516" s="224" t="e">
        <f>$E$511*Input!$D160/100*12</f>
        <v>#DIV/0!</v>
      </c>
    </row>
    <row r="517" spans="1:6" ht="15" customHeight="1">
      <c r="A517" s="233"/>
      <c r="B517" s="241"/>
      <c r="C517" s="233"/>
      <c r="D517" s="233"/>
      <c r="E517" s="224" t="e">
        <f>$E$511*Input!$D161/100*12</f>
        <v>#DIV/0!</v>
      </c>
    </row>
    <row r="518" spans="1:6" ht="15" customHeight="1">
      <c r="A518" s="233"/>
      <c r="B518" s="241"/>
      <c r="C518" s="233"/>
      <c r="D518" s="233"/>
      <c r="E518" s="224" t="e">
        <f>$E$511*Input!$D162/100*12</f>
        <v>#DIV/0!</v>
      </c>
    </row>
    <row r="519" spans="1:6" ht="15" customHeight="1">
      <c r="A519" s="233"/>
      <c r="B519" s="222" t="s">
        <v>335</v>
      </c>
      <c r="C519" s="222"/>
      <c r="D519" s="222"/>
      <c r="E519" s="222" t="e">
        <f>SUM(E512:E513)</f>
        <v>#DIV/0!</v>
      </c>
    </row>
    <row r="520" spans="1:6" ht="15" customHeight="1">
      <c r="B520" s="2"/>
      <c r="C520" s="2"/>
      <c r="D520" s="2"/>
      <c r="E520" s="2"/>
    </row>
    <row r="521" spans="1:6" ht="15" customHeight="1">
      <c r="B521" s="17" t="s">
        <v>405</v>
      </c>
      <c r="C521" s="17"/>
      <c r="D521" s="17"/>
      <c r="E521" s="32" t="e">
        <f>E509+E519</f>
        <v>#DIV/0!</v>
      </c>
      <c r="F521" s="14"/>
    </row>
    <row r="522" spans="1:6" ht="15" customHeight="1">
      <c r="B522" s="2"/>
      <c r="C522" s="2"/>
      <c r="D522" s="2"/>
      <c r="E522" s="2"/>
      <c r="F522" s="2"/>
    </row>
    <row r="523" spans="1:6" ht="48.75" customHeight="1">
      <c r="A523" s="33" t="s">
        <v>406</v>
      </c>
      <c r="B523" s="15" t="s">
        <v>281</v>
      </c>
      <c r="C523" s="34" t="s">
        <v>407</v>
      </c>
      <c r="D523" s="34" t="s">
        <v>408</v>
      </c>
      <c r="E523" s="35" t="s">
        <v>349</v>
      </c>
      <c r="F523" s="35" t="s">
        <v>409</v>
      </c>
    </row>
    <row r="524" spans="1:6" ht="15" customHeight="1">
      <c r="A524" s="30">
        <f>Inventory!A153</f>
        <v>0</v>
      </c>
      <c r="B524" s="16" t="str">
        <f>Inventory!B153</f>
        <v>Containers 8 cm</v>
      </c>
      <c r="C524" s="1">
        <f>F524*Inventory!C153*Inventory!H153</f>
        <v>0</v>
      </c>
      <c r="D524" s="1">
        <f>Inventory!J153*Inventory!C153</f>
        <v>0</v>
      </c>
      <c r="E524" s="3">
        <f>IF(Inventory!E153=0,0,Inventory!G153/Inventory!E153)</f>
        <v>0</v>
      </c>
      <c r="F524" s="3" t="b">
        <f>IF(Inventory!I153="diesel",Input!$D$49,IF(Inventory!I153="petrol",Input!$D$50,IF(Inventory!I153="diesel oil",Input!$D$51,IF(Inventory!I153="gas",Input!$D$52,IF(Inventory!I153="electricity",Input!$D$53)))))</f>
        <v>0</v>
      </c>
    </row>
    <row r="525" spans="1:6" ht="15" customHeight="1">
      <c r="A525" s="30">
        <f>Inventory!A154</f>
        <v>0</v>
      </c>
      <c r="B525" s="16" t="str">
        <f>Inventory!B154</f>
        <v>Containers 10 cm</v>
      </c>
      <c r="C525" s="1">
        <f>F525*Inventory!C154*Inventory!H154</f>
        <v>0</v>
      </c>
      <c r="D525" s="1">
        <f>Inventory!J154*Inventory!C154</f>
        <v>0</v>
      </c>
      <c r="E525" s="3">
        <f>IF(Inventory!E154=0,0,Inventory!G154/Inventory!E154)</f>
        <v>0</v>
      </c>
      <c r="F525" s="3" t="b">
        <f>IF(Inventory!I154="diesel",Input!$D$49,IF(Inventory!I154="petrol",Input!$D$50,IF(Inventory!I154="diesel oil",Input!$D$51,IF(Inventory!I154="gas",Input!$D$52,IF(Inventory!I154="electricity",Input!$D$53)))))</f>
        <v>0</v>
      </c>
    </row>
    <row r="526" spans="1:6" ht="15" customHeight="1">
      <c r="A526" s="30">
        <f>Inventory!A155</f>
        <v>0</v>
      </c>
      <c r="B526" s="16" t="str">
        <f>Inventory!B155</f>
        <v>Containers 40 cm</v>
      </c>
      <c r="C526" s="1">
        <f>F526*Inventory!C155*Inventory!H155</f>
        <v>0</v>
      </c>
      <c r="D526" s="1">
        <f>Inventory!J155*Inventory!C155</f>
        <v>0</v>
      </c>
      <c r="E526" s="3">
        <f>IF(Inventory!E155=0,0,Inventory!G155/Inventory!E155)</f>
        <v>0</v>
      </c>
      <c r="F526" s="3" t="b">
        <f>IF(Inventory!I155="diesel",Input!$D$49,IF(Inventory!I155="petrol",Input!$D$50,IF(Inventory!I155="diesel oil",Input!$D$51,IF(Inventory!I155="gas",Input!$D$52,IF(Inventory!I155="electricity",Input!$D$53)))))</f>
        <v>0</v>
      </c>
    </row>
    <row r="527" spans="1:6" ht="15" customHeight="1">
      <c r="A527" s="30">
        <f>Inventory!A156</f>
        <v>0</v>
      </c>
      <c r="B527" s="16" t="str">
        <f>Inventory!B156</f>
        <v>Press containers</v>
      </c>
      <c r="C527" s="1">
        <f>F527*Inventory!C156*Inventory!H156</f>
        <v>0</v>
      </c>
      <c r="D527" s="1">
        <f>Inventory!J156*Inventory!C156</f>
        <v>0</v>
      </c>
      <c r="E527" s="3">
        <f>IF(Inventory!E156=0,0,Inventory!G156/Inventory!E156)</f>
        <v>0</v>
      </c>
      <c r="F527" s="3" t="b">
        <f>IF(Inventory!I156="diesel",Input!$D$49,IF(Inventory!I156="petrol",Input!$D$50,IF(Inventory!I156="diesel oil",Input!$D$51,IF(Inventory!I156="gas",Input!$D$52,IF(Inventory!I156="electricity",Input!$D$53)))))</f>
        <v>0</v>
      </c>
    </row>
    <row r="528" spans="1:6" ht="15" customHeight="1">
      <c r="A528" s="30">
        <f>Inventory!A157</f>
        <v>0</v>
      </c>
      <c r="B528" s="16" t="str">
        <f>Inventory!B157</f>
        <v>Shredder</v>
      </c>
      <c r="C528" s="1">
        <f>F528*Inventory!C157*Inventory!H157</f>
        <v>0</v>
      </c>
      <c r="D528" s="1">
        <f>Inventory!J157*Inventory!C157</f>
        <v>0</v>
      </c>
      <c r="E528" s="3">
        <f>IF(Inventory!E157=0,0,Inventory!G157/Inventory!E157)</f>
        <v>0</v>
      </c>
      <c r="F528" s="3" t="b">
        <f>IF(Inventory!I157="diesel",Input!$D$49,IF(Inventory!I157="petrol",Input!$D$50,IF(Inventory!I157="diesel oil",Input!$D$51,IF(Inventory!I157="gas",Input!$D$52,IF(Inventory!I157="electricity",Input!$D$53)))))</f>
        <v>0</v>
      </c>
    </row>
    <row r="529" spans="1:7" ht="15" customHeight="1">
      <c r="A529" s="30">
        <f>Inventory!A158</f>
        <v>0</v>
      </c>
      <c r="B529" s="16" t="str">
        <f>Inventory!B158</f>
        <v>Baler</v>
      </c>
      <c r="C529" s="1">
        <f>F529*Inventory!C158*Inventory!H158</f>
        <v>0</v>
      </c>
      <c r="D529" s="1">
        <f>Inventory!J158*Inventory!C158</f>
        <v>0</v>
      </c>
      <c r="E529" s="3">
        <f>IF(Inventory!E158=0,0,Inventory!G158/Inventory!E158)</f>
        <v>0</v>
      </c>
      <c r="F529" s="3" t="b">
        <f>IF(Inventory!I158="diesel",Input!$D$49,IF(Inventory!I158="petrol",Input!$D$50,IF(Inventory!I158="diesel oil",Input!$D$51,IF(Inventory!I158="gas",Input!$D$52,IF(Inventory!I158="electricity",Input!$D$53)))))</f>
        <v>0</v>
      </c>
    </row>
    <row r="530" spans="1:7" ht="15" customHeight="1">
      <c r="A530" s="30">
        <f>Inventory!A159</f>
        <v>0</v>
      </c>
      <c r="B530" s="16" t="str">
        <f>Inventory!B159</f>
        <v>Crusher</v>
      </c>
      <c r="C530" s="1">
        <f>F530*Inventory!C159*Inventory!H159</f>
        <v>0</v>
      </c>
      <c r="D530" s="1">
        <f>Inventory!J159*Inventory!C159</f>
        <v>0</v>
      </c>
      <c r="E530" s="3">
        <f>IF(Inventory!E159=0,0,Inventory!G159/Inventory!E159)</f>
        <v>0</v>
      </c>
      <c r="F530" s="3" t="b">
        <f>IF(Inventory!I159="diesel",Input!$D$49,IF(Inventory!I159="petrol",Input!$D$50,IF(Inventory!I159="diesel oil",Input!$D$51,IF(Inventory!I159="gas",Input!$D$52,IF(Inventory!I159="electricity",Input!$D$53)))))</f>
        <v>0</v>
      </c>
    </row>
    <row r="531" spans="1:7" ht="15" customHeight="1">
      <c r="A531" s="30">
        <f>Inventory!A160</f>
        <v>0</v>
      </c>
      <c r="B531" s="16" t="str">
        <f>Inventory!B160</f>
        <v>Forklift</v>
      </c>
      <c r="C531" s="1">
        <f>F531*Inventory!C160*Inventory!H160</f>
        <v>0</v>
      </c>
      <c r="D531" s="1">
        <f>Inventory!J160*Inventory!C160</f>
        <v>0</v>
      </c>
      <c r="E531" s="3">
        <f>IF(Inventory!E160=0,0,Inventory!G160/Inventory!E160)</f>
        <v>0</v>
      </c>
      <c r="F531" s="3" t="b">
        <f>IF(Inventory!I160="diesel",Input!$D$49,IF(Inventory!I160="petrol",Input!$D$50,IF(Inventory!I160="diesel oil",Input!$D$51,IF(Inventory!I160="gas",Input!$D$52,IF(Inventory!I160="electricity",Input!$D$53)))))</f>
        <v>0</v>
      </c>
    </row>
    <row r="532" spans="1:7" ht="15" customHeight="1">
      <c r="A532" s="30">
        <f>Inventory!A161</f>
        <v>0</v>
      </c>
      <c r="B532" s="16" t="str">
        <f>Inventory!B161</f>
        <v>Other (specify)</v>
      </c>
      <c r="C532" s="1">
        <f>F532*Inventory!C161*Inventory!H161</f>
        <v>0</v>
      </c>
      <c r="D532" s="1">
        <f>Inventory!J161*Inventory!C161</f>
        <v>0</v>
      </c>
      <c r="E532" s="3">
        <f>IF(Inventory!E161=0,0,Inventory!G161/Inventory!E161)</f>
        <v>0</v>
      </c>
      <c r="F532" s="3" t="b">
        <f>IF(Inventory!I161="diesel",Input!$D$49,IF(Inventory!I161="petrol",Input!$D$50,IF(Inventory!I161="diesel oil",Input!$D$51,IF(Inventory!I161="gas",Input!$D$52,IF(Inventory!I161="electricity",Input!$D$53)))))</f>
        <v>0</v>
      </c>
    </row>
    <row r="533" spans="1:7" ht="15" customHeight="1">
      <c r="A533" s="30">
        <f>Inventory!A162</f>
        <v>0</v>
      </c>
      <c r="B533" s="16">
        <f>Inventory!B162</f>
        <v>0</v>
      </c>
      <c r="C533" s="1">
        <f>F533*Inventory!C162*Inventory!H162</f>
        <v>0</v>
      </c>
      <c r="D533" s="1">
        <f>Inventory!J162*Inventory!C162</f>
        <v>0</v>
      </c>
      <c r="E533" s="3">
        <f>IF(Inventory!E162=0,0,Inventory!G162/Inventory!E162)</f>
        <v>0</v>
      </c>
      <c r="F533" s="3" t="b">
        <f>IF(Inventory!I162="diesel",Input!$D$49,IF(Inventory!I162="petrol",Input!$D$50,IF(Inventory!I162="diesel oil",Input!$D$51,IF(Inventory!I162="gas",Input!$D$52,IF(Inventory!I162="electricity",Input!$D$53)))))</f>
        <v>0</v>
      </c>
    </row>
    <row r="534" spans="1:7" ht="15" customHeight="1">
      <c r="A534" s="30">
        <f>Inventory!A163</f>
        <v>0</v>
      </c>
      <c r="B534" s="16">
        <f>Inventory!B163</f>
        <v>0</v>
      </c>
      <c r="C534" s="1">
        <f>F534*Inventory!C163*Inventory!H163</f>
        <v>0</v>
      </c>
      <c r="D534" s="1">
        <f>Inventory!J163*Inventory!C163</f>
        <v>0</v>
      </c>
      <c r="E534" s="3">
        <f>IF(Inventory!E163=0,0,Inventory!G163/Inventory!E163)</f>
        <v>0</v>
      </c>
      <c r="F534" s="3" t="b">
        <f>IF(Inventory!I163="diesel",Input!$D$49,IF(Inventory!I163="petrol",Input!$D$50,IF(Inventory!I163="diesel oil",Input!$D$51,IF(Inventory!I163="gas",Input!$D$52,IF(Inventory!I163="electricity",Input!$D$53)))))</f>
        <v>0</v>
      </c>
    </row>
    <row r="535" spans="1:7" ht="15" customHeight="1">
      <c r="A535" s="30">
        <f>Inventory!A164</f>
        <v>0</v>
      </c>
      <c r="B535" s="16">
        <f>Inventory!B164</f>
        <v>0</v>
      </c>
      <c r="C535" s="1">
        <f>F535*Inventory!C164*Inventory!H164</f>
        <v>0</v>
      </c>
      <c r="D535" s="1">
        <f>Inventory!J164*Inventory!C164</f>
        <v>0</v>
      </c>
      <c r="E535" s="3">
        <f>IF(Inventory!E164=0,0,Inventory!G164/Inventory!E164)</f>
        <v>0</v>
      </c>
      <c r="F535" s="3" t="b">
        <f>IF(Inventory!I164="diesel",Input!$D$49,IF(Inventory!I164="petrol",Input!$D$50,IF(Inventory!I164="diesel oil",Input!$D$51,IF(Inventory!I164="gas",Input!$D$52,IF(Inventory!I164="electricity",Input!$D$53)))))</f>
        <v>0</v>
      </c>
    </row>
    <row r="536" spans="1:7" ht="15" customHeight="1">
      <c r="A536" s="30">
        <f>Inventory!A165</f>
        <v>0</v>
      </c>
      <c r="B536" s="16">
        <f>Inventory!B165</f>
        <v>0</v>
      </c>
      <c r="C536" s="1">
        <f>F536*Inventory!C165*Inventory!H165</f>
        <v>0</v>
      </c>
      <c r="D536" s="1">
        <f>Inventory!J165*Inventory!C165</f>
        <v>0</v>
      </c>
      <c r="E536" s="3">
        <f>IF(Inventory!E165=0,0,Inventory!G165/Inventory!E165)</f>
        <v>0</v>
      </c>
      <c r="F536" s="3" t="b">
        <f>IF(Inventory!I165="diesel",Input!$D$49,IF(Inventory!I165="petrol",Input!$D$50,IF(Inventory!I165="diesel oil",Input!$D$51,IF(Inventory!I165="gas",Input!$D$52,IF(Inventory!I165="electricity",Input!$D$53)))))</f>
        <v>0</v>
      </c>
    </row>
    <row r="537" spans="1:7" ht="15" customHeight="1">
      <c r="A537" s="30">
        <f>Inventory!A166</f>
        <v>0</v>
      </c>
      <c r="B537" s="16">
        <f>Inventory!B166</f>
        <v>0</v>
      </c>
      <c r="C537" s="1">
        <f>F537*Inventory!C166*Inventory!H166</f>
        <v>0</v>
      </c>
      <c r="D537" s="1">
        <f>Inventory!J166*Inventory!C166</f>
        <v>0</v>
      </c>
      <c r="E537" s="3">
        <f>IF(Inventory!E166=0,0,Inventory!G166/Inventory!E166)</f>
        <v>0</v>
      </c>
      <c r="F537" s="3" t="b">
        <f>IF(Inventory!I166="diesel",Input!$D$49,IF(Inventory!I166="petrol",Input!$D$50,IF(Inventory!I166="diesel oil",Input!$D$51,IF(Inventory!I166="gas",Input!$D$52,IF(Inventory!I166="electricity",Input!$D$53)))))</f>
        <v>0</v>
      </c>
    </row>
    <row r="538" spans="1:7" ht="15" customHeight="1">
      <c r="A538" s="30">
        <f>Inventory!A167</f>
        <v>0</v>
      </c>
      <c r="B538" s="16">
        <f>Inventory!B167</f>
        <v>0</v>
      </c>
      <c r="C538" s="1">
        <f>F538*Inventory!C167*Inventory!H167</f>
        <v>0</v>
      </c>
      <c r="D538" s="1">
        <f>Inventory!J167*Inventory!C167</f>
        <v>0</v>
      </c>
      <c r="E538" s="3">
        <f>IF(Inventory!E167=0,0,Inventory!G167/Inventory!E167)</f>
        <v>0</v>
      </c>
      <c r="F538" s="3" t="b">
        <f>IF(Inventory!I167="diesel",Input!$D$49,IF(Inventory!I167="petrol",Input!$D$50,IF(Inventory!I167="diesel oil",Input!$D$51,IF(Inventory!I167="gas",Input!$D$52,IF(Inventory!I167="electricity",Input!$D$53)))))</f>
        <v>0</v>
      </c>
    </row>
    <row r="539" spans="1:7" ht="15" customHeight="1">
      <c r="A539" s="30">
        <f>Inventory!A172</f>
        <v>0</v>
      </c>
      <c r="B539" s="16">
        <f>Inventory!B172</f>
        <v>0</v>
      </c>
      <c r="C539" s="1">
        <f>F539*Inventory!C172*Inventory!H172</f>
        <v>0</v>
      </c>
      <c r="D539" s="1">
        <f>Inventory!J172*Inventory!C172</f>
        <v>0</v>
      </c>
      <c r="E539" s="3">
        <f>IF(Inventory!E168=0,0,Inventory!G168/Inventory!E168)</f>
        <v>0</v>
      </c>
      <c r="F539" s="3" t="b">
        <f>IF(Inventory!I172="diesel",Input!$D$49,IF(Inventory!I172="petrol",Input!$D$50,IF(Inventory!I172="diesel oil",Input!$D$51,IF(Inventory!I172="gas",Input!$D$52,IF(Inventory!I172="electricity",Input!$D$53)))))</f>
        <v>0</v>
      </c>
    </row>
    <row r="540" spans="1:7" ht="15" customHeight="1">
      <c r="B540" s="17" t="s">
        <v>370</v>
      </c>
      <c r="C540" s="17">
        <f>SUM(C524:C539)</f>
        <v>0</v>
      </c>
      <c r="D540" s="17">
        <f>SUM(D524:D539)</f>
        <v>0</v>
      </c>
      <c r="E540" s="17">
        <f>SUM(E524:E539)</f>
        <v>0</v>
      </c>
      <c r="F540" s="17"/>
      <c r="G540" s="32">
        <f>SUM(C540:F540)</f>
        <v>0</v>
      </c>
    </row>
    <row r="541" spans="1:7" ht="15" customHeight="1">
      <c r="B541" s="14"/>
      <c r="C541" s="14"/>
      <c r="D541" s="14"/>
      <c r="E541" s="14"/>
    </row>
    <row r="542" spans="1:7" ht="52.5" customHeight="1">
      <c r="A542" s="33" t="s">
        <v>410</v>
      </c>
      <c r="B542" s="42" t="s">
        <v>104</v>
      </c>
      <c r="C542" s="34" t="s">
        <v>407</v>
      </c>
      <c r="D542" s="34" t="s">
        <v>408</v>
      </c>
      <c r="E542" s="35" t="s">
        <v>349</v>
      </c>
      <c r="F542" s="35" t="s">
        <v>409</v>
      </c>
    </row>
    <row r="543" spans="1:7" ht="15" customHeight="1">
      <c r="A543" s="30">
        <f>Inventory!A176</f>
        <v>0</v>
      </c>
      <c r="B543" s="16" t="str">
        <f>Inventory!B176</f>
        <v>Sorting belt</v>
      </c>
      <c r="C543" s="1">
        <f>Inventory!C176*Inventory!H176*F543</f>
        <v>0</v>
      </c>
      <c r="D543" s="1">
        <f>Inventory!J176*Inventory!C176</f>
        <v>0</v>
      </c>
      <c r="E543" s="3">
        <f>IF(Inventory!E176=0,0,Inventory!G176/Inventory!E176)</f>
        <v>0</v>
      </c>
      <c r="F543" s="3" t="b">
        <f>IF(Inventory!I176="diesel",Input!$D$49,IF(Inventory!I176="petrol",Input!$D$50,IF(Inventory!I176="diesel oil",Input!$D$51,IF(Inventory!I176="gas",Input!$D$52,IF(Inventory!I176="electricity",Input!$D$53)))))</f>
        <v>0</v>
      </c>
    </row>
    <row r="544" spans="1:7" ht="15" customHeight="1">
      <c r="A544" s="30">
        <f>Inventory!A177</f>
        <v>0</v>
      </c>
      <c r="B544" s="16" t="str">
        <f>Inventory!B177</f>
        <v>Containers</v>
      </c>
      <c r="C544" s="1">
        <f>F544*Inventory!C177*Inventory!H177</f>
        <v>0</v>
      </c>
      <c r="D544" s="1">
        <f>Inventory!J177*Inventory!C177</f>
        <v>0</v>
      </c>
      <c r="E544" s="3">
        <f>IF(Inventory!E177=0,0,Inventory!G177/Inventory!E177)</f>
        <v>0</v>
      </c>
      <c r="F544" s="3" t="b">
        <f>IF(Inventory!I177="diesel",Input!$D$49,IF(Inventory!I177="petrol",Input!$D$50,IF(Inventory!I177="diesel oil",Input!$D$51,IF(Inventory!I177="gas",Input!$D$52,IF(Inventory!I177="electricity",Input!$D$53)))))</f>
        <v>0</v>
      </c>
    </row>
    <row r="545" spans="1:7" ht="15" customHeight="1">
      <c r="A545" s="30">
        <f>Inventory!A178</f>
        <v>0</v>
      </c>
      <c r="B545" s="16" t="str">
        <f>Inventory!B178</f>
        <v>Press containers</v>
      </c>
      <c r="C545" s="1">
        <f>F545*Inventory!C178*Inventory!H178</f>
        <v>0</v>
      </c>
      <c r="D545" s="1">
        <f>Inventory!J178*Inventory!C178</f>
        <v>0</v>
      </c>
      <c r="E545" s="3">
        <f>IF(Inventory!E178=0,0,Inventory!G178/Inventory!E178)</f>
        <v>0</v>
      </c>
      <c r="F545" s="3" t="b">
        <f>IF(Inventory!I178="diesel",Input!$D$49,IF(Inventory!I178="petrol",Input!$D$50,IF(Inventory!I178="diesel oil",Input!$D$51,IF(Inventory!I178="gas",Input!$D$52,IF(Inventory!I178="electricity",Input!$D$53)))))</f>
        <v>0</v>
      </c>
    </row>
    <row r="546" spans="1:7" ht="15" customHeight="1">
      <c r="A546" s="30">
        <f>Inventory!A179</f>
        <v>0</v>
      </c>
      <c r="B546" s="16" t="str">
        <f>Inventory!B179</f>
        <v>Shredder</v>
      </c>
      <c r="C546" s="1">
        <f>F546*Inventory!C179*Inventory!H179</f>
        <v>0</v>
      </c>
      <c r="D546" s="1">
        <f>Inventory!J179*Inventory!C179</f>
        <v>0</v>
      </c>
      <c r="E546" s="3">
        <f>IF(Inventory!E179=0,0,Inventory!G179/Inventory!E179)</f>
        <v>0</v>
      </c>
      <c r="F546" s="3" t="b">
        <f>IF(Inventory!I179="diesel",Input!$D$49,IF(Inventory!I179="petrol",Input!$D$50,IF(Inventory!I179="diesel oil",Input!$D$51,IF(Inventory!I179="gas",Input!$D$52,IF(Inventory!I179="electricity",Input!$D$53)))))</f>
        <v>0</v>
      </c>
    </row>
    <row r="547" spans="1:7" ht="15" customHeight="1">
      <c r="A547" s="30">
        <f>Inventory!A180</f>
        <v>0</v>
      </c>
      <c r="B547" s="16" t="str">
        <f>Inventory!B180</f>
        <v>Baler</v>
      </c>
      <c r="C547" s="1">
        <f>F547*Inventory!C180*Inventory!H180</f>
        <v>0</v>
      </c>
      <c r="D547" s="1">
        <f>Inventory!J180*Inventory!C180</f>
        <v>0</v>
      </c>
      <c r="E547" s="3">
        <f>IF(Inventory!E180=0,0,Inventory!G180/Inventory!E180)</f>
        <v>0</v>
      </c>
      <c r="F547" s="3" t="b">
        <f>IF(Inventory!I180="diesel",Input!$D$49,IF(Inventory!I180="petrol",Input!$D$50,IF(Inventory!I180="diesel oil",Input!$D$51,IF(Inventory!I180="gas",Input!$D$52,IF(Inventory!I180="electricity",Input!$D$53)))))</f>
        <v>0</v>
      </c>
    </row>
    <row r="548" spans="1:7" ht="15" customHeight="1">
      <c r="A548" s="30">
        <f>Inventory!A181</f>
        <v>0</v>
      </c>
      <c r="B548" s="16" t="str">
        <f>Inventory!B181</f>
        <v>Crusher</v>
      </c>
      <c r="C548" s="1">
        <f>F548*Inventory!C181*Inventory!H181</f>
        <v>0</v>
      </c>
      <c r="D548" s="1">
        <f>Inventory!J181*Inventory!C181</f>
        <v>0</v>
      </c>
      <c r="E548" s="3">
        <f>IF(Inventory!E181=0,0,Inventory!G181/Inventory!E181)</f>
        <v>0</v>
      </c>
      <c r="F548" s="3" t="b">
        <f>IF(Inventory!I181="diesel",Input!$D$49,IF(Inventory!I181="petrol",Input!$D$50,IF(Inventory!I181="diesel oil",Input!$D$51,IF(Inventory!I181="gas",Input!$D$52,IF(Inventory!I181="electricity",Input!$D$53)))))</f>
        <v>0</v>
      </c>
    </row>
    <row r="549" spans="1:7" ht="15" customHeight="1">
      <c r="A549" s="30">
        <f>Inventory!A182</f>
        <v>0</v>
      </c>
      <c r="B549" s="16" t="str">
        <f>Inventory!B182</f>
        <v>Forklift</v>
      </c>
      <c r="C549" s="1">
        <f>F549*Inventory!C182*Inventory!H182</f>
        <v>0</v>
      </c>
      <c r="D549" s="1">
        <f>Inventory!J182*Inventory!C182</f>
        <v>0</v>
      </c>
      <c r="E549" s="3">
        <f>IF(Inventory!E182=0,0,Inventory!G182/Inventory!E182)</f>
        <v>0</v>
      </c>
      <c r="F549" s="3" t="b">
        <f>IF(Inventory!I182="diesel",Input!$D$49,IF(Inventory!I182="petrol",Input!$D$50,IF(Inventory!I182="diesel oil",Input!$D$51,IF(Inventory!I182="gas",Input!$D$52,IF(Inventory!I182="electricity",Input!$D$53)))))</f>
        <v>0</v>
      </c>
    </row>
    <row r="550" spans="1:7" ht="15" customHeight="1">
      <c r="A550" s="30">
        <f>Inventory!A183</f>
        <v>0</v>
      </c>
      <c r="B550" s="16" t="str">
        <f>Inventory!B183</f>
        <v>Other (specify)</v>
      </c>
      <c r="C550" s="1">
        <f>F550*Inventory!C183*Inventory!H183</f>
        <v>0</v>
      </c>
      <c r="D550" s="1">
        <f>Inventory!J183*Inventory!C183</f>
        <v>0</v>
      </c>
      <c r="E550" s="3">
        <f>IF(Inventory!E183=0,0,Inventory!G183/Inventory!E183)</f>
        <v>0</v>
      </c>
      <c r="F550" s="3" t="b">
        <f>IF(Inventory!I183="diesel",Input!$D$49,IF(Inventory!I183="petrol",Input!$D$50,IF(Inventory!I183="diesel oil",Input!$D$51,IF(Inventory!I183="gas",Input!$D$52,IF(Inventory!I183="electricity",Input!$D$53)))))</f>
        <v>0</v>
      </c>
    </row>
    <row r="551" spans="1:7" ht="15" customHeight="1">
      <c r="A551" s="30">
        <f>Inventory!A184</f>
        <v>0</v>
      </c>
      <c r="B551" s="16">
        <f>Inventory!B184</f>
        <v>0</v>
      </c>
      <c r="C551" s="1">
        <f>F551*Inventory!C184*Inventory!H184</f>
        <v>0</v>
      </c>
      <c r="D551" s="1">
        <f>Inventory!J184*Inventory!C184</f>
        <v>0</v>
      </c>
      <c r="E551" s="3">
        <f>IF(Inventory!E184=0,0,Inventory!G184/Inventory!E184)</f>
        <v>0</v>
      </c>
      <c r="F551" s="3" t="b">
        <f>IF(Inventory!I184="diesel",Input!$D$49,IF(Inventory!I184="petrol",Input!$D$50,IF(Inventory!I184="diesel oil",Input!$D$51,IF(Inventory!I184="gas",Input!$D$52,IF(Inventory!I184="electricity",Input!$D$53)))))</f>
        <v>0</v>
      </c>
    </row>
    <row r="552" spans="1:7" ht="15" customHeight="1">
      <c r="A552" s="30">
        <f>Inventory!A185</f>
        <v>0</v>
      </c>
      <c r="B552" s="16">
        <f>Inventory!B185</f>
        <v>0</v>
      </c>
      <c r="C552" s="1">
        <f>F552*Inventory!C185*Inventory!H185</f>
        <v>0</v>
      </c>
      <c r="D552" s="1">
        <f>Inventory!J185*Inventory!C185</f>
        <v>0</v>
      </c>
      <c r="E552" s="3">
        <f>IF(Inventory!E185=0,0,Inventory!G185/Inventory!E185)</f>
        <v>0</v>
      </c>
      <c r="F552" s="3" t="b">
        <f>IF(Inventory!I185="diesel",Input!$D$49,IF(Inventory!I185="petrol",Input!$D$50,IF(Inventory!I185="diesel oil",Input!$D$51,IF(Inventory!I185="gas",Input!$D$52,IF(Inventory!I185="electricity",Input!$D$53)))))</f>
        <v>0</v>
      </c>
    </row>
    <row r="553" spans="1:7" ht="15" customHeight="1">
      <c r="A553" s="30">
        <f>Inventory!A186</f>
        <v>0</v>
      </c>
      <c r="B553" s="16">
        <f>Inventory!B186</f>
        <v>0</v>
      </c>
      <c r="C553" s="1">
        <f>F553*Inventory!C186*Inventory!H186</f>
        <v>0</v>
      </c>
      <c r="D553" s="1">
        <f>Inventory!J186*Inventory!C186</f>
        <v>0</v>
      </c>
      <c r="E553" s="3">
        <f>IF(Inventory!E186=0,0,Inventory!G186/Inventory!E186)</f>
        <v>0</v>
      </c>
      <c r="F553" s="3" t="b">
        <f>IF(Inventory!I186="diesel",Input!$D$49,IF(Inventory!I186="petrol",Input!$D$50,IF(Inventory!I186="diesel oil",Input!$D$51,IF(Inventory!I186="gas",Input!$D$52,IF(Inventory!I186="electricity",Input!$D$53)))))</f>
        <v>0</v>
      </c>
    </row>
    <row r="554" spans="1:7" ht="15" customHeight="1">
      <c r="A554" s="30">
        <f>Inventory!A187</f>
        <v>0</v>
      </c>
      <c r="B554" s="16">
        <f>Inventory!B187</f>
        <v>0</v>
      </c>
      <c r="C554" s="1">
        <f>F554*Inventory!C187*Inventory!H187</f>
        <v>0</v>
      </c>
      <c r="D554" s="1">
        <f>Inventory!J187*Inventory!C187</f>
        <v>0</v>
      </c>
      <c r="E554" s="3">
        <f>IF(Inventory!E187=0,0,Inventory!G187/Inventory!E187)</f>
        <v>0</v>
      </c>
      <c r="F554" s="3" t="b">
        <f>IF(Inventory!I187="diesel",Input!$D$49,IF(Inventory!I187="petrol",Input!$D$50,IF(Inventory!I187="diesel oil",Input!$D$51,IF(Inventory!I187="gas",Input!$D$52,IF(Inventory!I187="electricity",Input!$D$53)))))</f>
        <v>0</v>
      </c>
    </row>
    <row r="555" spans="1:7" ht="15" customHeight="1">
      <c r="A555" s="30">
        <f>Inventory!A190</f>
        <v>0</v>
      </c>
      <c r="B555" s="16">
        <f>Inventory!B190</f>
        <v>0</v>
      </c>
      <c r="C555" s="1">
        <f>F555*Inventory!C190*Inventory!H190</f>
        <v>0</v>
      </c>
      <c r="D555" s="1">
        <f>Inventory!J190*Inventory!C190</f>
        <v>0</v>
      </c>
      <c r="E555" s="3">
        <f>IF(Inventory!E188=0,0,Inventory!G188/Inventory!E188)</f>
        <v>0</v>
      </c>
      <c r="F555" s="3" t="b">
        <f>IF(Inventory!I190="diesel",Input!$D$49,IF(Inventory!I190="petrol",Input!$D$50,IF(Inventory!I190="diesel oil",Input!$D$51,IF(Inventory!I190="gas",Input!$D$52,IF(Inventory!I190="electricity",Input!$D$53)))))</f>
        <v>0</v>
      </c>
    </row>
    <row r="556" spans="1:7" ht="15" customHeight="1">
      <c r="B556" s="17" t="s">
        <v>370</v>
      </c>
      <c r="C556" s="17">
        <f>SUM(C543:C555)</f>
        <v>0</v>
      </c>
      <c r="D556" s="17">
        <f>SUM(D543:D555)</f>
        <v>0</v>
      </c>
      <c r="E556" s="17">
        <f>SUM(E543:E555)</f>
        <v>0</v>
      </c>
      <c r="F556" s="17"/>
      <c r="G556" s="32">
        <f>SUM(C556:F556)</f>
        <v>0</v>
      </c>
    </row>
    <row r="557" spans="1:7" ht="15" customHeight="1">
      <c r="B557" s="14"/>
      <c r="C557" s="14"/>
    </row>
    <row r="558" spans="1:7" ht="52.5" customHeight="1">
      <c r="A558" s="33" t="s">
        <v>411</v>
      </c>
      <c r="B558" s="42" t="s">
        <v>106</v>
      </c>
      <c r="C558" s="34" t="s">
        <v>407</v>
      </c>
      <c r="D558" s="34" t="s">
        <v>408</v>
      </c>
      <c r="E558" s="35" t="s">
        <v>349</v>
      </c>
      <c r="F558" s="35" t="s">
        <v>409</v>
      </c>
    </row>
    <row r="559" spans="1:7" ht="15" customHeight="1">
      <c r="A559" s="30">
        <f>Inventory!A194</f>
        <v>0</v>
      </c>
      <c r="B559" s="16" t="str">
        <f>Inventory!B194</f>
        <v>Widrow composting equipment</v>
      </c>
      <c r="C559" s="1">
        <f>F559*Inventory!C194*Inventory!H194</f>
        <v>0</v>
      </c>
      <c r="D559" s="1">
        <f>Inventory!J194*Inventory!C194</f>
        <v>0</v>
      </c>
      <c r="E559" s="3">
        <f>IF(Inventory!E194=0,0,Inventory!G194/Inventory!E194)</f>
        <v>0</v>
      </c>
      <c r="F559" s="3" t="b">
        <f>IF(Inventory!I194="diesel",Input!$D$49,IF(Inventory!I194="petrol",Input!$D$50,IF(Inventory!I194="diesel oil",Input!$D$51,IF(Inventory!I194="gas",Input!$D$52,IF(Inventory!I194="electricity",Input!$D$53)))))</f>
        <v>0</v>
      </c>
    </row>
    <row r="560" spans="1:7" ht="15" customHeight="1">
      <c r="A560" s="30">
        <f>Inventory!A195</f>
        <v>0</v>
      </c>
      <c r="B560" s="16" t="str">
        <f>Inventory!B195</f>
        <v>Composter</v>
      </c>
      <c r="C560" s="1">
        <f>F560*Inventory!C195*Inventory!H195</f>
        <v>0</v>
      </c>
      <c r="D560" s="1">
        <f>Inventory!J195*Inventory!C195</f>
        <v>0</v>
      </c>
      <c r="E560" s="3">
        <f>IF(Inventory!E195=0,0,Inventory!G195/Inventory!E195)</f>
        <v>0</v>
      </c>
      <c r="F560" s="3" t="b">
        <f>IF(Inventory!I195="diesel",Input!$D$49,IF(Inventory!I195="petrol",Input!$D$50,IF(Inventory!I195="diesel oil",Input!$D$51,IF(Inventory!I195="gas",Input!$D$52,IF(Inventory!I195="electricity",Input!$D$53)))))</f>
        <v>0</v>
      </c>
    </row>
    <row r="561" spans="1:7" ht="15" customHeight="1">
      <c r="A561" s="30">
        <f>Inventory!A196</f>
        <v>0</v>
      </c>
      <c r="B561" s="16" t="str">
        <f>Inventory!B196</f>
        <v>Bulldozer</v>
      </c>
      <c r="C561" s="1">
        <f>F561*Inventory!C196*Inventory!H196</f>
        <v>0</v>
      </c>
      <c r="D561" s="1">
        <f>Inventory!J196*Inventory!C196</f>
        <v>0</v>
      </c>
      <c r="E561" s="3">
        <f>IF(Inventory!E196=0,0,Inventory!G196/Inventory!E196)</f>
        <v>0</v>
      </c>
      <c r="F561" s="3" t="b">
        <f>IF(Inventory!I196="diesel",Input!$D$49,IF(Inventory!I196="petrol",Input!$D$50,IF(Inventory!I196="diesel oil",Input!$D$51,IF(Inventory!I196="gas",Input!$D$52,IF(Inventory!I196="electricity",Input!$D$53)))))</f>
        <v>0</v>
      </c>
    </row>
    <row r="562" spans="1:7" ht="15" customHeight="1">
      <c r="A562" s="30">
        <f>Inventory!A197</f>
        <v>0</v>
      </c>
      <c r="B562" s="16" t="str">
        <f>Inventory!B197</f>
        <v>Other (specify)</v>
      </c>
      <c r="C562" s="1">
        <f>F562*Inventory!C197*Inventory!H197</f>
        <v>0</v>
      </c>
      <c r="D562" s="1">
        <f>Inventory!J197*Inventory!C197</f>
        <v>0</v>
      </c>
      <c r="E562" s="3">
        <f>IF(Inventory!E197=0,0,Inventory!G197/Inventory!E197)</f>
        <v>0</v>
      </c>
      <c r="F562" s="3" t="b">
        <f>IF(Inventory!I197="diesel",Input!$D$49,IF(Inventory!I197="petrol",Input!$D$50,IF(Inventory!I197="diesel oil",Input!$D$51,IF(Inventory!I197="gas",Input!$D$52,IF(Inventory!I197="electricity",Input!$D$53)))))</f>
        <v>0</v>
      </c>
    </row>
    <row r="563" spans="1:7" ht="15" customHeight="1">
      <c r="A563" s="30">
        <f>Inventory!A198</f>
        <v>0</v>
      </c>
      <c r="B563" s="16">
        <f>Inventory!B198</f>
        <v>0</v>
      </c>
      <c r="C563" s="1">
        <f>F563*Inventory!C198*Inventory!H198</f>
        <v>0</v>
      </c>
      <c r="D563" s="1">
        <f>Inventory!J198*Inventory!C198</f>
        <v>0</v>
      </c>
      <c r="E563" s="3">
        <f>IF(Inventory!E198=0,0,Inventory!G198/Inventory!E198)</f>
        <v>0</v>
      </c>
      <c r="F563" s="3" t="b">
        <f>IF(Inventory!I198="diesel",Input!$D$49,IF(Inventory!I198="petrol",Input!$D$50,IF(Inventory!I198="diesel oil",Input!$D$51,IF(Inventory!I198="gas",Input!$D$52,IF(Inventory!I198="electricity",Input!$D$53)))))</f>
        <v>0</v>
      </c>
    </row>
    <row r="564" spans="1:7" ht="15" customHeight="1">
      <c r="A564" s="30">
        <f>Inventory!A199</f>
        <v>0</v>
      </c>
      <c r="B564" s="16">
        <f>Inventory!B199</f>
        <v>0</v>
      </c>
      <c r="C564" s="1">
        <f>F564*Inventory!C199*Inventory!H199</f>
        <v>0</v>
      </c>
      <c r="D564" s="1">
        <f>Inventory!J199*Inventory!C199</f>
        <v>0</v>
      </c>
      <c r="E564" s="3">
        <f>IF(Inventory!E199=0,0,Inventory!G199/Inventory!E199)</f>
        <v>0</v>
      </c>
      <c r="F564" s="3" t="b">
        <f>IF(Inventory!I199="diesel",Input!$D$49,IF(Inventory!I199="petrol",Input!$D$50,IF(Inventory!I199="diesel oil",Input!$D$51,IF(Inventory!I199="gas",Input!$D$52,IF(Inventory!I199="electricity",Input!$D$53)))))</f>
        <v>0</v>
      </c>
    </row>
    <row r="565" spans="1:7" ht="15" customHeight="1">
      <c r="A565" s="30">
        <f>Inventory!A200</f>
        <v>0</v>
      </c>
      <c r="B565" s="16">
        <f>Inventory!B200</f>
        <v>0</v>
      </c>
      <c r="C565" s="1">
        <f>F565*Inventory!C200*Inventory!H200</f>
        <v>0</v>
      </c>
      <c r="D565" s="1">
        <f>Inventory!J200*Inventory!C200</f>
        <v>0</v>
      </c>
      <c r="E565" s="3">
        <f>IF(Inventory!E200=0,0,Inventory!G200/Inventory!E200)</f>
        <v>0</v>
      </c>
      <c r="F565" s="3" t="b">
        <f>IF(Inventory!I200="diesel",Input!$D$49,IF(Inventory!I200="petrol",Input!$D$50,IF(Inventory!I200="diesel oil",Input!$D$51,IF(Inventory!I200="gas",Input!$D$52,IF(Inventory!I200="electricity",Input!$D$53)))))</f>
        <v>0</v>
      </c>
    </row>
    <row r="566" spans="1:7" ht="15" customHeight="1">
      <c r="A566" s="30">
        <f>Inventory!A201</f>
        <v>0</v>
      </c>
      <c r="B566" s="16">
        <f>Inventory!B201</f>
        <v>0</v>
      </c>
      <c r="C566" s="1">
        <f>F566*Inventory!C201*Inventory!H201</f>
        <v>0</v>
      </c>
      <c r="D566" s="1">
        <f>Inventory!J201*Inventory!C201</f>
        <v>0</v>
      </c>
      <c r="E566" s="3">
        <f>IF(Inventory!E201=0,0,Inventory!G201/Inventory!E201)</f>
        <v>0</v>
      </c>
      <c r="F566" s="3" t="b">
        <f>IF(Inventory!I201="diesel",Input!$D$49,IF(Inventory!I201="petrol",Input!$D$50,IF(Inventory!I201="diesel oil",Input!$D$51,IF(Inventory!I201="gas",Input!$D$52,IF(Inventory!I201="electricity",Input!$D$53)))))</f>
        <v>0</v>
      </c>
    </row>
    <row r="567" spans="1:7" ht="15" customHeight="1">
      <c r="A567" s="30">
        <f>Inventory!A208</f>
        <v>0</v>
      </c>
      <c r="B567" s="16">
        <f>Inventory!B208</f>
        <v>0</v>
      </c>
      <c r="C567" s="1">
        <f>F567*Inventory!C208*Inventory!H208</f>
        <v>0</v>
      </c>
      <c r="D567" s="1">
        <f>Inventory!J208*Inventory!C208</f>
        <v>0</v>
      </c>
      <c r="E567" s="3">
        <f>IF(Inventory!E202=0,0,Inventory!G202/Inventory!E202)</f>
        <v>0</v>
      </c>
      <c r="F567" s="3" t="b">
        <f>IF(Inventory!I208="diesel",Input!$D$49,IF(Inventory!I208="petrol",Input!$D$50,IF(Inventory!I208="diesel oil",Input!$D$51,IF(Inventory!I208="gas",Input!$D$52,IF(Inventory!I208="electricity",Input!$D$53)))))</f>
        <v>0</v>
      </c>
    </row>
    <row r="568" spans="1:7" ht="15" customHeight="1">
      <c r="B568" s="17" t="s">
        <v>370</v>
      </c>
      <c r="C568" s="17">
        <f>SUM(C559:C567)</f>
        <v>0</v>
      </c>
      <c r="D568" s="17">
        <f>SUM(D559:D567)</f>
        <v>0</v>
      </c>
      <c r="E568" s="17">
        <f>SUM(E559:E567)</f>
        <v>0</v>
      </c>
      <c r="F568" s="17"/>
      <c r="G568" s="32">
        <f>SUM(C568:F568)</f>
        <v>0</v>
      </c>
    </row>
    <row r="569" spans="1:7" ht="15" customHeight="1">
      <c r="B569" s="14"/>
      <c r="C569" s="14"/>
      <c r="D569" s="1"/>
    </row>
    <row r="570" spans="1:7" ht="53.25" customHeight="1">
      <c r="A570" s="33" t="s">
        <v>412</v>
      </c>
      <c r="B570" s="42" t="s">
        <v>296</v>
      </c>
      <c r="C570" s="34" t="s">
        <v>407</v>
      </c>
      <c r="D570" s="34" t="s">
        <v>408</v>
      </c>
      <c r="E570" s="35" t="s">
        <v>349</v>
      </c>
      <c r="F570" s="35" t="s">
        <v>409</v>
      </c>
    </row>
    <row r="571" spans="1:7" ht="15" customHeight="1">
      <c r="A571" s="30">
        <f>Inventory!A212</f>
        <v>0</v>
      </c>
      <c r="B571" s="16" t="str">
        <f>Inventory!B212</f>
        <v>conveyor belt</v>
      </c>
      <c r="C571" s="1">
        <f>F571*Inventory!C212*Inventory!H212</f>
        <v>0</v>
      </c>
      <c r="D571" s="1">
        <f>Inventory!J212*Inventory!C212</f>
        <v>0</v>
      </c>
      <c r="E571" s="3">
        <f>IF(Inventory!E212=0,0,Inventory!G212/Inventory!E212)</f>
        <v>0</v>
      </c>
      <c r="F571" s="3" t="b">
        <f>IF(Inventory!I212="diesel",Input!$D$49,IF(Inventory!I212="petrol",Input!$D$50,IF(Inventory!I212="diesel oil",Input!$D$51,IF(Inventory!I212="gas",Input!$D$52,IF(Inventory!I212="electricity",Input!$D$53)))))</f>
        <v>0</v>
      </c>
    </row>
    <row r="572" spans="1:7" ht="15" customHeight="1">
      <c r="A572" s="30">
        <f>Inventory!A213</f>
        <v>0</v>
      </c>
      <c r="B572" s="16" t="str">
        <f>Inventory!B213</f>
        <v>eddy current separator</v>
      </c>
      <c r="C572" s="1">
        <f>F572*Inventory!C213*Inventory!H213</f>
        <v>0</v>
      </c>
      <c r="D572" s="1">
        <f>Inventory!J213*Inventory!C213</f>
        <v>0</v>
      </c>
      <c r="E572" s="3">
        <f>IF(Inventory!E213=0,0,Inventory!G213/Inventory!E213)</f>
        <v>0</v>
      </c>
      <c r="F572" s="3" t="b">
        <f>IF(Inventory!I213="diesel",Input!$D$49,IF(Inventory!I213="petrol",Input!$D$50,IF(Inventory!I213="diesel oil",Input!$D$51,IF(Inventory!I213="gas",Input!$D$52,IF(Inventory!I213="electricity",Input!$D$53)))))</f>
        <v>0</v>
      </c>
    </row>
    <row r="573" spans="1:7" ht="15" customHeight="1">
      <c r="A573" s="30">
        <f>Inventory!A214</f>
        <v>0</v>
      </c>
      <c r="B573" s="16" t="str">
        <f>Inventory!B214</f>
        <v>industrial magnet</v>
      </c>
      <c r="C573" s="1">
        <f>F573*Inventory!C214*Inventory!H214</f>
        <v>0</v>
      </c>
      <c r="D573" s="1">
        <f>Inventory!J214*Inventory!C214</f>
        <v>0</v>
      </c>
      <c r="E573" s="3">
        <f>IF(Inventory!E214=0,0,Inventory!G214/Inventory!E214)</f>
        <v>0</v>
      </c>
      <c r="F573" s="3" t="b">
        <f>IF(Inventory!I214="diesel",Input!$D$49,IF(Inventory!I214="petrol",Input!$D$50,IF(Inventory!I214="diesel oil",Input!$D$51,IF(Inventory!I214="gas",Input!$D$52,IF(Inventory!I214="electricity",Input!$D$53)))))</f>
        <v>0</v>
      </c>
    </row>
    <row r="574" spans="1:7" ht="15" customHeight="1">
      <c r="A574" s="30">
        <f>Inventory!A215</f>
        <v>0</v>
      </c>
      <c r="B574" s="16" t="str">
        <f>Inventory!B215</f>
        <v>forklift</v>
      </c>
      <c r="C574" s="1">
        <f>F574*Inventory!C215*Inventory!H215</f>
        <v>0</v>
      </c>
      <c r="D574" s="1">
        <f>Inventory!J215*Inventory!C215</f>
        <v>0</v>
      </c>
      <c r="E574" s="3">
        <f>IF(Inventory!E215=0,0,Inventory!G215/Inventory!E215)</f>
        <v>0</v>
      </c>
      <c r="F574" s="3" t="b">
        <f>IF(Inventory!I215="diesel",Input!$D$49,IF(Inventory!I215="petrol",Input!$D$50,IF(Inventory!I215="diesel oil",Input!$D$51,IF(Inventory!I215="gas",Input!$D$52,IF(Inventory!I215="electricity",Input!$D$53)))))</f>
        <v>0</v>
      </c>
    </row>
    <row r="575" spans="1:7" ht="15" customHeight="1">
      <c r="A575" s="30">
        <f>Inventory!A216</f>
        <v>0</v>
      </c>
      <c r="B575" s="16" t="str">
        <f>Inventory!B216</f>
        <v>biodigestor</v>
      </c>
      <c r="C575" s="1">
        <f>F575*Inventory!C216*Inventory!H216</f>
        <v>0</v>
      </c>
      <c r="D575" s="1">
        <f>Inventory!J216*Inventory!C216</f>
        <v>0</v>
      </c>
      <c r="E575" s="3">
        <f>IF(Inventory!E216=0,0,Inventory!G216/Inventory!E216)</f>
        <v>0</v>
      </c>
      <c r="F575" s="3" t="b">
        <f>IF(Inventory!I216="diesel",Input!$D$49,IF(Inventory!I216="petrol",Input!$D$50,IF(Inventory!I216="diesel oil",Input!$D$51,IF(Inventory!I216="gas",Input!$D$52,IF(Inventory!I216="electricity",Input!$D$53)))))</f>
        <v>0</v>
      </c>
    </row>
    <row r="576" spans="1:7" ht="15" customHeight="1">
      <c r="A576" s="30">
        <f>Inventory!A217</f>
        <v>0</v>
      </c>
      <c r="B576" s="16" t="str">
        <f>Inventory!B217</f>
        <v>storage tank</v>
      </c>
      <c r="C576" s="1">
        <f>F576*Inventory!C217*Inventory!H217</f>
        <v>0</v>
      </c>
      <c r="D576" s="1">
        <f>Inventory!J217*Inventory!C217</f>
        <v>0</v>
      </c>
      <c r="E576" s="3">
        <f>IF(Inventory!E217=0,0,Inventory!G217/Inventory!E217)</f>
        <v>0</v>
      </c>
      <c r="F576" s="3" t="b">
        <f>IF(Inventory!I217="diesel",Input!$D$49,IF(Inventory!I217="petrol",Input!$D$50,IF(Inventory!I217="diesel oil",Input!$D$51,IF(Inventory!I217="gas",Input!$D$52,IF(Inventory!I217="electricity",Input!$D$53)))))</f>
        <v>0</v>
      </c>
    </row>
    <row r="577" spans="1:10" ht="15" customHeight="1">
      <c r="A577" s="30">
        <f>Inventory!A218</f>
        <v>0</v>
      </c>
      <c r="B577" s="16" t="str">
        <f>Inventory!B218</f>
        <v>flare</v>
      </c>
      <c r="C577" s="1">
        <f>F577*Inventory!C218*Inventory!H218</f>
        <v>0</v>
      </c>
      <c r="D577" s="1">
        <f>Inventory!J218*Inventory!C218</f>
        <v>0</v>
      </c>
      <c r="E577" s="3">
        <f>IF(Inventory!E218=0,0,Inventory!G218/Inventory!E218)</f>
        <v>0</v>
      </c>
      <c r="F577" s="3" t="b">
        <f>IF(Inventory!I218="diesel",Input!$D$49,IF(Inventory!I218="petrol",Input!$D$50,IF(Inventory!I218="diesel oil",Input!$D$51,IF(Inventory!I218="gas",Input!$D$52,IF(Inventory!I218="electricity",Input!$D$53)))))</f>
        <v>0</v>
      </c>
    </row>
    <row r="578" spans="1:10" ht="15" customHeight="1">
      <c r="A578" s="30">
        <f>Inventory!A219</f>
        <v>0</v>
      </c>
      <c r="B578" s="16" t="str">
        <f>Inventory!B219</f>
        <v>Other (specify)</v>
      </c>
      <c r="C578" s="1">
        <f>F578*Inventory!C219*Inventory!H219</f>
        <v>0</v>
      </c>
      <c r="D578" s="1">
        <f>Inventory!J219*Inventory!C219</f>
        <v>0</v>
      </c>
      <c r="E578" s="3">
        <f>IF(Inventory!E219=0,0,Inventory!G219/Inventory!E219)</f>
        <v>0</v>
      </c>
      <c r="F578" s="3" t="b">
        <f>IF(Inventory!I219="diesel",Input!$D$49,IF(Inventory!I219="petrol",Input!$D$50,IF(Inventory!I219="diesel oil",Input!$D$51,IF(Inventory!I219="gas",Input!$D$52,IF(Inventory!I219="electricity",Input!$D$53)))))</f>
        <v>0</v>
      </c>
    </row>
    <row r="579" spans="1:10" ht="15" customHeight="1">
      <c r="A579" s="30">
        <f>Inventory!A220</f>
        <v>0</v>
      </c>
      <c r="B579" s="16">
        <f>Inventory!B220</f>
        <v>0</v>
      </c>
      <c r="C579" s="1">
        <f>F579*Inventory!C220*Inventory!H220</f>
        <v>0</v>
      </c>
      <c r="D579" s="1">
        <f>Inventory!J220*Inventory!C220</f>
        <v>0</v>
      </c>
      <c r="E579" s="3">
        <f>IF(Inventory!E220=0,0,Inventory!G220/Inventory!E220)</f>
        <v>0</v>
      </c>
      <c r="F579" s="3" t="b">
        <f>IF(Inventory!I220="diesel",Input!$D$49,IF(Inventory!I220="petrol",Input!$D$50,IF(Inventory!I220="diesel oil",Input!$D$51,IF(Inventory!I220="gas",Input!$D$52,IF(Inventory!I220="electricity",Input!$D$53)))))</f>
        <v>0</v>
      </c>
    </row>
    <row r="580" spans="1:10" ht="15" customHeight="1">
      <c r="A580" s="30">
        <f>Inventory!A221</f>
        <v>0</v>
      </c>
      <c r="B580" s="16">
        <f>Inventory!B221</f>
        <v>0</v>
      </c>
      <c r="C580" s="1">
        <f>F580*Inventory!C221*Inventory!H221</f>
        <v>0</v>
      </c>
      <c r="D580" s="1">
        <f>Inventory!J221*Inventory!C221</f>
        <v>0</v>
      </c>
      <c r="E580" s="3">
        <f>IF(Inventory!E221=0,0,Inventory!G221/Inventory!E221)</f>
        <v>0</v>
      </c>
      <c r="F580" s="3" t="b">
        <f>IF(Inventory!I221="diesel",Input!$D$49,IF(Inventory!I221="petrol",Input!$D$50,IF(Inventory!I221="diesel oil",Input!$D$51,IF(Inventory!I221="gas",Input!$D$52,IF(Inventory!I221="electricity",Input!$D$53)))))</f>
        <v>0</v>
      </c>
    </row>
    <row r="581" spans="1:10" ht="15" customHeight="1">
      <c r="A581" s="30">
        <f>Inventory!A225</f>
        <v>0</v>
      </c>
      <c r="B581" s="16">
        <f>Inventory!B225</f>
        <v>0</v>
      </c>
      <c r="C581" s="1">
        <f>F581*Inventory!C225*Inventory!H225</f>
        <v>0</v>
      </c>
      <c r="D581" s="1">
        <f>Inventory!J225*Inventory!C225</f>
        <v>0</v>
      </c>
      <c r="E581" s="3">
        <f>IF(Inventory!E222=0,0,Inventory!G222/Inventory!E222)</f>
        <v>0</v>
      </c>
      <c r="F581" s="3" t="b">
        <f>IF(Inventory!I225="diesel",Input!$D$49,IF(Inventory!I225="petrol",Input!$D$50,IF(Inventory!I225="diesel oil",Input!$D$51,IF(Inventory!I225="gas",Input!$D$52,IF(Inventory!I225="electricity",Input!$D$53)))))</f>
        <v>0</v>
      </c>
    </row>
    <row r="582" spans="1:10" ht="15" customHeight="1">
      <c r="A582" s="30">
        <f>Inventory!A226</f>
        <v>0</v>
      </c>
      <c r="B582" s="16">
        <f>Inventory!B226</f>
        <v>0</v>
      </c>
      <c r="C582" s="1">
        <f>F582*Inventory!C226*Inventory!H226</f>
        <v>0</v>
      </c>
      <c r="D582" s="1">
        <f>Inventory!J226*Inventory!C226</f>
        <v>0</v>
      </c>
      <c r="E582" s="3">
        <f>IF(Inventory!E223=0,0,Inventory!G223/Inventory!E223)</f>
        <v>0</v>
      </c>
      <c r="F582" s="3" t="b">
        <f>IF(Inventory!I226="diesel",Input!$D$49,IF(Inventory!I226="petrol",Input!$D$50,IF(Inventory!I226="diesel oil",Input!$D$51,IF(Inventory!I226="gas",Input!$D$52,IF(Inventory!I226="electricity",Input!$D$53)))))</f>
        <v>0</v>
      </c>
    </row>
    <row r="583" spans="1:10" ht="15" customHeight="1">
      <c r="A583" s="2" t="s">
        <v>413</v>
      </c>
      <c r="B583" s="17" t="s">
        <v>370</v>
      </c>
      <c r="C583" s="17">
        <f>SUM(C571:C582)</f>
        <v>0</v>
      </c>
      <c r="D583" s="17">
        <f>SUM(D571:D582)</f>
        <v>0</v>
      </c>
      <c r="E583" s="17">
        <f>SUM(G571:G582)</f>
        <v>0</v>
      </c>
      <c r="F583" s="17"/>
      <c r="G583" s="32">
        <f>SUM(C583:F583)</f>
        <v>0</v>
      </c>
    </row>
    <row r="584" spans="1:10" ht="15" customHeight="1">
      <c r="B584" s="14"/>
      <c r="C584" s="14"/>
      <c r="D584" s="1"/>
    </row>
    <row r="585" spans="1:10" ht="30" customHeight="1">
      <c r="A585" s="46"/>
      <c r="B585" s="38" t="s">
        <v>414</v>
      </c>
      <c r="C585" s="39" t="e">
        <f>G583+G568+G556+G540+E521</f>
        <v>#DIV/0!</v>
      </c>
      <c r="D585" s="47"/>
    </row>
    <row r="586" spans="1:10" ht="12.95" customHeight="1"/>
    <row r="587" spans="1:10" ht="12.95" customHeight="1"/>
    <row r="588" spans="1:10" s="21" customFormat="1" ht="24.75" customHeight="1">
      <c r="A588" s="18">
        <v>3</v>
      </c>
      <c r="B588" s="19" t="s">
        <v>305</v>
      </c>
      <c r="C588" s="20"/>
      <c r="D588" s="20"/>
      <c r="E588" s="20"/>
      <c r="F588" s="20"/>
      <c r="G588" s="20"/>
      <c r="H588" s="20"/>
    </row>
    <row r="589" spans="1:10" s="21" customFormat="1" ht="15" customHeight="1">
      <c r="A589" s="59"/>
      <c r="B589" s="49"/>
    </row>
    <row r="590" spans="1:10" s="21" customFormat="1" ht="15" customHeight="1">
      <c r="A590" s="242" t="s">
        <v>126</v>
      </c>
      <c r="B590" s="243" t="s">
        <v>305</v>
      </c>
      <c r="C590" s="244"/>
      <c r="D590" s="244"/>
      <c r="E590" s="244"/>
      <c r="F590" s="22"/>
      <c r="G590" s="22"/>
      <c r="H590" s="22"/>
      <c r="I590" s="22"/>
      <c r="J590" s="22"/>
    </row>
    <row r="591" spans="1:10" ht="25.5" customHeight="1">
      <c r="A591" s="226" t="s">
        <v>415</v>
      </c>
      <c r="B591" s="227" t="s">
        <v>351</v>
      </c>
      <c r="C591" s="238" t="s">
        <v>352</v>
      </c>
      <c r="D591" s="239" t="str">
        <f>D499</f>
        <v>Average full salary cost per month per employee</v>
      </c>
      <c r="E591" s="219" t="s">
        <v>353</v>
      </c>
      <c r="F591" s="2"/>
      <c r="G591" s="2"/>
      <c r="H591" s="2"/>
      <c r="I591" s="2"/>
      <c r="J591" s="2"/>
    </row>
    <row r="592" spans="1:10" ht="15" customHeight="1">
      <c r="A592" s="233"/>
      <c r="B592" s="215" t="s">
        <v>354</v>
      </c>
      <c r="C592" s="233"/>
      <c r="D592" s="233"/>
      <c r="E592" s="233"/>
      <c r="F592" s="2"/>
      <c r="G592" s="2"/>
      <c r="H592" s="2"/>
      <c r="I592" s="2"/>
      <c r="J592" s="2"/>
    </row>
    <row r="593" spans="1:8" ht="15" customHeight="1">
      <c r="A593" s="231">
        <f>Input!A146</f>
        <v>0</v>
      </c>
      <c r="B593" s="231" t="str">
        <f>Input!B146</f>
        <v>Unskilled labour engaged at landfill</v>
      </c>
      <c r="C593" s="230">
        <f>Input!C146</f>
        <v>0</v>
      </c>
      <c r="D593" s="230">
        <f>Input!D146</f>
        <v>0</v>
      </c>
      <c r="E593" s="233">
        <f t="shared" ref="E593:E601" si="17">C593*D593*12</f>
        <v>0</v>
      </c>
      <c r="F593" s="2"/>
      <c r="G593" s="2"/>
      <c r="H593" s="2"/>
    </row>
    <row r="594" spans="1:8" ht="15" customHeight="1">
      <c r="A594" s="231">
        <f>Input!A147</f>
        <v>0</v>
      </c>
      <c r="B594" s="231" t="str">
        <f>Input!B147</f>
        <v>Security personnel</v>
      </c>
      <c r="C594" s="230">
        <f>Input!C147</f>
        <v>0</v>
      </c>
      <c r="D594" s="230">
        <f>Input!D147</f>
        <v>0</v>
      </c>
      <c r="E594" s="233">
        <f t="shared" si="17"/>
        <v>0</v>
      </c>
      <c r="F594" s="2"/>
      <c r="G594" s="2"/>
      <c r="H594" s="2"/>
    </row>
    <row r="595" spans="1:8" ht="15" customHeight="1">
      <c r="A595" s="231">
        <f>Input!A148</f>
        <v>0</v>
      </c>
      <c r="B595" s="231" t="str">
        <f>Input!B148</f>
        <v>Operator at landfill reception</v>
      </c>
      <c r="C595" s="230">
        <f>Input!C148</f>
        <v>0</v>
      </c>
      <c r="D595" s="230">
        <f>Input!D148</f>
        <v>0</v>
      </c>
      <c r="E595" s="233">
        <f t="shared" si="17"/>
        <v>0</v>
      </c>
      <c r="F595" s="2"/>
      <c r="G595" s="2"/>
      <c r="H595" s="2"/>
    </row>
    <row r="596" spans="1:8" ht="15" customHeight="1">
      <c r="A596" s="231">
        <f>Input!A149</f>
        <v>0</v>
      </c>
      <c r="B596" s="231" t="str">
        <f>Input!B149</f>
        <v>Operator at landfill (bulldozer, compactor driver, equipment handling)</v>
      </c>
      <c r="C596" s="230">
        <f>Input!C149</f>
        <v>0</v>
      </c>
      <c r="D596" s="230">
        <f>Input!D149</f>
        <v>0</v>
      </c>
      <c r="E596" s="233">
        <f t="shared" si="17"/>
        <v>0</v>
      </c>
      <c r="F596" s="2"/>
      <c r="G596" s="2"/>
      <c r="H596" s="2"/>
    </row>
    <row r="597" spans="1:8" ht="15" customHeight="1">
      <c r="A597" s="231">
        <f>Input!A150</f>
        <v>0</v>
      </c>
      <c r="B597" s="231" t="str">
        <f>Input!B150</f>
        <v>Supervisor</v>
      </c>
      <c r="C597" s="230">
        <f>Input!C150</f>
        <v>0</v>
      </c>
      <c r="D597" s="230">
        <f>Input!D150</f>
        <v>0</v>
      </c>
      <c r="E597" s="233">
        <f t="shared" si="17"/>
        <v>0</v>
      </c>
      <c r="F597" s="2"/>
      <c r="G597" s="2"/>
      <c r="H597" s="2"/>
    </row>
    <row r="598" spans="1:8" ht="15" customHeight="1">
      <c r="A598" s="231">
        <f>Input!A151</f>
        <v>0</v>
      </c>
      <c r="B598" s="231" t="str">
        <f>Input!B151</f>
        <v>Other (specify):</v>
      </c>
      <c r="C598" s="230">
        <f>Input!C151</f>
        <v>0</v>
      </c>
      <c r="D598" s="230">
        <f>Input!D151</f>
        <v>0</v>
      </c>
      <c r="E598" s="233">
        <f t="shared" si="17"/>
        <v>0</v>
      </c>
      <c r="F598" s="2"/>
      <c r="G598" s="2"/>
      <c r="H598" s="2"/>
    </row>
    <row r="599" spans="1:8" ht="15" customHeight="1">
      <c r="A599" s="231">
        <f>Input!A152</f>
        <v>0</v>
      </c>
      <c r="B599" s="231">
        <f>Input!B152</f>
        <v>0</v>
      </c>
      <c r="C599" s="230">
        <f>Input!C152</f>
        <v>0</v>
      </c>
      <c r="D599" s="230">
        <f>Input!D152</f>
        <v>0</v>
      </c>
      <c r="E599" s="233">
        <f t="shared" si="17"/>
        <v>0</v>
      </c>
      <c r="F599" s="2"/>
      <c r="G599" s="2"/>
      <c r="H599" s="2"/>
    </row>
    <row r="600" spans="1:8" ht="15" customHeight="1">
      <c r="A600" s="231">
        <f>Input!A153</f>
        <v>0</v>
      </c>
      <c r="B600" s="231">
        <f>Input!B153</f>
        <v>0</v>
      </c>
      <c r="C600" s="230">
        <f>Input!C153</f>
        <v>0</v>
      </c>
      <c r="D600" s="230">
        <f>Input!D153</f>
        <v>0</v>
      </c>
      <c r="E600" s="233">
        <f t="shared" si="17"/>
        <v>0</v>
      </c>
      <c r="F600" s="2"/>
      <c r="G600" s="2"/>
      <c r="H600" s="2"/>
    </row>
    <row r="601" spans="1:8" ht="15" customHeight="1">
      <c r="A601" s="231">
        <f>Input!A154</f>
        <v>0</v>
      </c>
      <c r="B601" s="231">
        <f>Input!B154</f>
        <v>0</v>
      </c>
      <c r="C601" s="230">
        <f>Input!C154</f>
        <v>0</v>
      </c>
      <c r="D601" s="230">
        <f>Input!D154</f>
        <v>0</v>
      </c>
      <c r="E601" s="233">
        <f t="shared" si="17"/>
        <v>0</v>
      </c>
      <c r="F601" s="2"/>
      <c r="G601" s="2"/>
      <c r="H601" s="2"/>
    </row>
    <row r="602" spans="1:8" ht="15" customHeight="1">
      <c r="A602" s="245"/>
      <c r="B602" s="222" t="s">
        <v>355</v>
      </c>
      <c r="C602" s="222"/>
      <c r="D602" s="222"/>
      <c r="E602" s="222">
        <f>SUM(E593:E601)</f>
        <v>0</v>
      </c>
      <c r="F602" s="2"/>
      <c r="G602" s="2"/>
      <c r="H602" s="2"/>
    </row>
    <row r="603" spans="1:8" ht="15" customHeight="1">
      <c r="A603" s="233"/>
      <c r="B603" s="215" t="s">
        <v>373</v>
      </c>
      <c r="C603" s="233"/>
      <c r="D603" s="233"/>
      <c r="E603" s="233"/>
      <c r="F603" s="2"/>
      <c r="G603" s="2"/>
      <c r="H603" s="2"/>
    </row>
    <row r="604" spans="1:8" ht="15" customHeight="1">
      <c r="A604" s="233"/>
      <c r="B604" s="240" t="s">
        <v>416</v>
      </c>
      <c r="C604" s="233"/>
      <c r="D604" s="233"/>
      <c r="E604" s="225" t="e">
        <f>E602*100/$C$22</f>
        <v>#DIV/0!</v>
      </c>
      <c r="F604" s="2"/>
      <c r="G604" s="2"/>
      <c r="H604" s="2"/>
    </row>
    <row r="605" spans="1:8" ht="15" customHeight="1">
      <c r="A605" s="233"/>
      <c r="B605" s="241" t="s">
        <v>358</v>
      </c>
      <c r="C605" s="233"/>
      <c r="D605" s="233"/>
      <c r="E605" s="224" t="e">
        <f>$E$604*Input!$D156/100*12</f>
        <v>#DIV/0!</v>
      </c>
      <c r="F605" s="2"/>
      <c r="G605" s="2"/>
      <c r="H605" s="2"/>
    </row>
    <row r="606" spans="1:8" ht="15" customHeight="1">
      <c r="A606" s="233"/>
      <c r="B606" s="241" t="s">
        <v>359</v>
      </c>
      <c r="C606" s="233"/>
      <c r="D606" s="233"/>
      <c r="E606" s="224" t="e">
        <f>$E$604*Input!$D157/100*12</f>
        <v>#DIV/0!</v>
      </c>
      <c r="F606" s="2"/>
      <c r="G606" s="2"/>
      <c r="H606" s="2"/>
    </row>
    <row r="607" spans="1:8" ht="15" customHeight="1">
      <c r="A607" s="233"/>
      <c r="B607" s="241" t="s">
        <v>360</v>
      </c>
      <c r="C607" s="233"/>
      <c r="D607" s="233"/>
      <c r="E607" s="224" t="e">
        <f>$E$604*Input!$D158/100*12</f>
        <v>#DIV/0!</v>
      </c>
      <c r="F607" s="2"/>
      <c r="G607" s="2"/>
      <c r="H607" s="2"/>
    </row>
    <row r="608" spans="1:8" ht="15" customHeight="1">
      <c r="A608" s="233"/>
      <c r="B608" s="241" t="s">
        <v>361</v>
      </c>
      <c r="C608" s="233"/>
      <c r="D608" s="233"/>
      <c r="E608" s="224" t="e">
        <f>$E$604*Input!$D159/100*12</f>
        <v>#DIV/0!</v>
      </c>
      <c r="F608" s="2"/>
      <c r="G608" s="2"/>
      <c r="H608" s="2"/>
    </row>
    <row r="609" spans="1:8" ht="15" customHeight="1">
      <c r="A609" s="233"/>
      <c r="B609" s="241"/>
      <c r="C609" s="233"/>
      <c r="D609" s="233"/>
      <c r="E609" s="224" t="e">
        <f>$E$604*Input!$D160/100*12</f>
        <v>#DIV/0!</v>
      </c>
      <c r="F609" s="2"/>
      <c r="G609" s="2"/>
      <c r="H609" s="2"/>
    </row>
    <row r="610" spans="1:8" ht="15" customHeight="1">
      <c r="A610" s="233"/>
      <c r="B610" s="241"/>
      <c r="C610" s="233"/>
      <c r="D610" s="233"/>
      <c r="E610" s="224" t="e">
        <f>$E$604*Input!$D161/100*12</f>
        <v>#DIV/0!</v>
      </c>
      <c r="F610" s="2"/>
      <c r="G610" s="2"/>
      <c r="H610" s="2"/>
    </row>
    <row r="611" spans="1:8" ht="15" customHeight="1">
      <c r="A611" s="233"/>
      <c r="B611" s="241"/>
      <c r="C611" s="233"/>
      <c r="D611" s="233"/>
      <c r="E611" s="224" t="e">
        <f>$E$604*Input!$D162/100*12</f>
        <v>#DIV/0!</v>
      </c>
      <c r="F611" s="2"/>
      <c r="G611" s="2"/>
      <c r="H611" s="2"/>
    </row>
    <row r="612" spans="1:8" ht="15" customHeight="1">
      <c r="A612" s="233"/>
      <c r="B612" s="222" t="s">
        <v>335</v>
      </c>
      <c r="C612" s="222"/>
      <c r="D612" s="222"/>
      <c r="E612" s="222" t="e">
        <f>SUM(E605:E606)</f>
        <v>#DIV/0!</v>
      </c>
      <c r="F612" s="2"/>
      <c r="G612" s="2"/>
      <c r="H612" s="2"/>
    </row>
    <row r="613" spans="1:8" ht="15" customHeight="1">
      <c r="E613" s="2"/>
    </row>
    <row r="614" spans="1:8" ht="15" customHeight="1">
      <c r="B614" s="17" t="s">
        <v>405</v>
      </c>
      <c r="C614" s="17"/>
      <c r="D614" s="17"/>
      <c r="E614" s="32" t="e">
        <f>E602+E612</f>
        <v>#DIV/0!</v>
      </c>
    </row>
    <row r="615" spans="1:8" ht="12.95" customHeight="1"/>
    <row r="616" spans="1:8" ht="49.5" customHeight="1">
      <c r="A616" s="33" t="s">
        <v>128</v>
      </c>
      <c r="B616" s="42" t="s">
        <v>417</v>
      </c>
      <c r="C616" s="34" t="s">
        <v>418</v>
      </c>
      <c r="D616" s="34" t="s">
        <v>408</v>
      </c>
      <c r="E616" s="35" t="s">
        <v>349</v>
      </c>
      <c r="F616" s="35" t="s">
        <v>409</v>
      </c>
    </row>
    <row r="617" spans="1:8" ht="15" customHeight="1">
      <c r="A617" s="2">
        <f>Inventory!A234</f>
        <v>1</v>
      </c>
      <c r="B617" s="2" t="str">
        <f>Inventory!$B234</f>
        <v>Scale</v>
      </c>
      <c r="C617" s="3">
        <f>F617*Inventory!C234*Inventory!H234</f>
        <v>0</v>
      </c>
      <c r="D617" s="3">
        <f>Inventory!J234*Inventory!C234</f>
        <v>0</v>
      </c>
      <c r="E617" s="3">
        <f>IF(Inventory!E234=0,0,Inventory!G234/Inventory!E234)</f>
        <v>0</v>
      </c>
      <c r="F617" s="3" t="b">
        <f>IF(Inventory!$I234="diesel",Input!$D$49,IF(Inventory!$I234="petrol",Input!$D$50,IF(Inventory!$I234="diesel oil",Input!$D$51,IF(Inventory!$I234="gas",Input!$D$52,IF(Inventory!$I234="electricity",Input!$D$53)))))</f>
        <v>0</v>
      </c>
    </row>
    <row r="618" spans="1:8" ht="15" customHeight="1">
      <c r="A618" s="2">
        <f>Inventory!A235</f>
        <v>2</v>
      </c>
      <c r="B618" s="2" t="str">
        <f>Inventory!$B235</f>
        <v>Compactor</v>
      </c>
      <c r="C618" s="3">
        <f>F618*Inventory!C235*Inventory!H235</f>
        <v>0</v>
      </c>
      <c r="D618" s="3">
        <f>Inventory!J235*Inventory!C235</f>
        <v>0</v>
      </c>
      <c r="E618" s="3">
        <f>IF(Inventory!E235=0,0,Inventory!G235/Inventory!E235)</f>
        <v>0</v>
      </c>
      <c r="F618" s="3" t="b">
        <f>IF(Inventory!$I235="diesel",Input!$D$49,IF(Inventory!I235="petrol",Input!$D$50,IF(Inventory!I235="diesel oil",Input!$D$51,IF(Inventory!I235="gas",Input!$D$52,IF(Inventory!I235="electricity",Input!$D$53)))))</f>
        <v>0</v>
      </c>
    </row>
    <row r="619" spans="1:8" ht="15" customHeight="1">
      <c r="A619" s="2">
        <f>Inventory!A236</f>
        <v>3</v>
      </c>
      <c r="B619" s="2" t="str">
        <f>Inventory!$B236</f>
        <v>Buldozer</v>
      </c>
      <c r="C619" s="3">
        <f>F619*Inventory!C236*Inventory!H236</f>
        <v>0</v>
      </c>
      <c r="D619" s="3">
        <f>Inventory!J236*Inventory!C236</f>
        <v>0</v>
      </c>
      <c r="E619" s="3">
        <f>IF(Inventory!E236=0,0,Inventory!G236/Inventory!E236)</f>
        <v>0</v>
      </c>
      <c r="F619" s="3" t="b">
        <f>IF(Inventory!$I$236="diesel",Input!$D$49,IF(Inventory!I236="petrol",Input!$D$50,IF(Inventory!I236="diesel oil",Input!$D$51,IF(Inventory!I236="gas",Input!$D$52,IF(Inventory!I236="electricity",Input!$D$53)))))</f>
        <v>0</v>
      </c>
    </row>
    <row r="620" spans="1:8" ht="15" customHeight="1">
      <c r="A620" s="2">
        <f>Inventory!A237</f>
        <v>4</v>
      </c>
      <c r="B620" s="2" t="str">
        <f>Inventory!$B237</f>
        <v>Other (specify)</v>
      </c>
      <c r="C620" s="3">
        <f>F620*Inventory!C237*Inventory!H237</f>
        <v>0</v>
      </c>
      <c r="D620" s="3">
        <f>Inventory!J237*Inventory!C237</f>
        <v>0</v>
      </c>
      <c r="E620" s="3">
        <f>IF(Inventory!E237=0,0,Inventory!G237/Inventory!E237)</f>
        <v>0</v>
      </c>
      <c r="F620" s="3" t="b">
        <f>IF(Inventory!I237="diesel",Input!$D$49,IF(Inventory!I237="petrol",Input!$D$50,IF(Inventory!I237="diesel oil",Input!$D$51,IF(Inventory!I237="gas",Input!$D$52,IF(Inventory!I237="electricity",Input!$D$53)))))</f>
        <v>0</v>
      </c>
    </row>
    <row r="621" spans="1:8" ht="15" customHeight="1">
      <c r="A621" s="2">
        <f>Inventory!A238</f>
        <v>5</v>
      </c>
      <c r="B621" s="2">
        <f>Inventory!$B238</f>
        <v>0</v>
      </c>
      <c r="C621" s="3">
        <f>F621*Inventory!C238*Inventory!H238</f>
        <v>0</v>
      </c>
      <c r="D621" s="3">
        <f>Inventory!J238*Inventory!C238</f>
        <v>0</v>
      </c>
      <c r="E621" s="3">
        <f>IF(Inventory!E238=0,0,Inventory!G238/Inventory!E238)</f>
        <v>0</v>
      </c>
      <c r="F621" s="3" t="b">
        <f>IF(Inventory!I238="diesel",Input!$D$49,IF(Inventory!I238="petrol",Input!$D$50,IF(Inventory!I238="diesel oil",Input!$D$51,IF(Inventory!I238="gas",Input!$D$52,IF(Inventory!I238="electricity",Input!$D$53)))))</f>
        <v>0</v>
      </c>
    </row>
    <row r="622" spans="1:8" ht="15" customHeight="1">
      <c r="A622" s="2">
        <f>Inventory!A239</f>
        <v>6</v>
      </c>
      <c r="B622" s="2">
        <f>Inventory!$B239</f>
        <v>0</v>
      </c>
      <c r="C622" s="3">
        <f>F622*Inventory!C239*Inventory!H239</f>
        <v>0</v>
      </c>
      <c r="D622" s="3">
        <f>Inventory!J239*Inventory!C239</f>
        <v>0</v>
      </c>
      <c r="E622" s="3">
        <f>IF(Inventory!E239=0,0,Inventory!G239/Inventory!E239)</f>
        <v>0</v>
      </c>
      <c r="F622" s="3" t="b">
        <f>IF(Inventory!I239="diesel",Input!$D$49,IF(Inventory!I239="petrol",Input!$D$50,IF(Inventory!I239="diesel oil",Input!$D$51,IF(Inventory!I239="gas",Input!$D$52,IF(Inventory!I239="electricity",Input!$D$53)))))</f>
        <v>0</v>
      </c>
    </row>
    <row r="623" spans="1:8" ht="15" customHeight="1">
      <c r="A623" s="2">
        <f>Inventory!A240</f>
        <v>7</v>
      </c>
      <c r="B623" s="2">
        <f>Inventory!$B240</f>
        <v>0</v>
      </c>
      <c r="C623" s="3">
        <f>F623*Inventory!C240*Inventory!H240</f>
        <v>0</v>
      </c>
      <c r="D623" s="3">
        <f>Inventory!J240*Inventory!C240</f>
        <v>0</v>
      </c>
      <c r="E623" s="3">
        <f>IF(Inventory!E240=0,0,Inventory!G240/Inventory!E240)</f>
        <v>0</v>
      </c>
      <c r="F623" s="3" t="b">
        <f>IF(Inventory!I240="diesel",Input!$D$49,IF(Inventory!I240="petrol",Input!$D$50,IF(Inventory!I240="diesel oil",Input!$D$51,IF(Inventory!I240="gas",Input!$D$52,IF(Inventory!I240="electricity",Input!$D$53)))))</f>
        <v>0</v>
      </c>
    </row>
    <row r="624" spans="1:8" ht="15" customHeight="1">
      <c r="A624" s="2">
        <f>Inventory!A241</f>
        <v>8</v>
      </c>
      <c r="B624" s="2">
        <f>Inventory!$B241</f>
        <v>0</v>
      </c>
      <c r="C624" s="3">
        <f>F624*Inventory!C241*Inventory!H241</f>
        <v>0</v>
      </c>
      <c r="D624" s="3">
        <f>Inventory!J241*Inventory!C241</f>
        <v>0</v>
      </c>
      <c r="E624" s="3">
        <f>IF(Inventory!E241=0,0,Inventory!G241/Inventory!E241)</f>
        <v>0</v>
      </c>
      <c r="F624" s="3" t="b">
        <f>IF(Inventory!I241="diesel",Input!$D$49,IF(Inventory!I241="petrol",Input!$D$50,IF(Inventory!I241="diesel oil",Input!$D$51,IF(Inventory!I241="gas",Input!$D$52,IF(Inventory!I241="electricity",Input!$D$53)))))</f>
        <v>0</v>
      </c>
    </row>
    <row r="625" spans="1:7" ht="15" customHeight="1">
      <c r="A625" s="2">
        <f>Inventory!A242</f>
        <v>9</v>
      </c>
      <c r="B625" s="2">
        <f>Inventory!$B242</f>
        <v>0</v>
      </c>
      <c r="C625" s="3">
        <f>F625*Inventory!C242*Inventory!H242</f>
        <v>0</v>
      </c>
      <c r="D625" s="3">
        <f>Inventory!J242*Inventory!C242</f>
        <v>0</v>
      </c>
      <c r="E625" s="3">
        <f>IF(Inventory!E242=0,0,Inventory!G242/Inventory!E242)</f>
        <v>0</v>
      </c>
      <c r="F625" s="3" t="b">
        <f>IF(Inventory!I242="diesel",Input!$D$49,IF(Inventory!I242="petrol",Input!$D$50,IF(Inventory!I242="diesel oil",Input!$D$51,IF(Inventory!I242="gas",Input!$D$52,IF(Inventory!I242="electricity",Input!$D$53)))))</f>
        <v>0</v>
      </c>
    </row>
    <row r="626" spans="1:7" ht="15" customHeight="1">
      <c r="A626" s="2">
        <f>Inventory!A248</f>
        <v>10</v>
      </c>
      <c r="B626" s="2">
        <f>Inventory!$B243</f>
        <v>0</v>
      </c>
      <c r="C626" s="3">
        <f>F626*Inventory!C248*Inventory!H248</f>
        <v>0</v>
      </c>
      <c r="D626" s="3">
        <f>Inventory!J248*Inventory!C248</f>
        <v>0</v>
      </c>
      <c r="E626" s="3">
        <f>IF(Inventory!E243=0,0,Inventory!G243/Inventory!E243)</f>
        <v>0</v>
      </c>
      <c r="F626" s="3" t="b">
        <f>IF(Inventory!I248="diesel",Input!$D$49,IF(Inventory!I248="petrol",Input!$D$50,IF(Inventory!I248="diesel oil",Input!$D$51,IF(Inventory!I248="gas",Input!$D$52,IF(Inventory!I248="electricity",Input!$D$53)))))</f>
        <v>0</v>
      </c>
    </row>
    <row r="627" spans="1:7" ht="15" customHeight="1">
      <c r="B627" s="17" t="s">
        <v>370</v>
      </c>
      <c r="C627" s="17">
        <f>SUM(C606:C626)</f>
        <v>0</v>
      </c>
      <c r="D627" s="17">
        <f>SUM(D606:D626)</f>
        <v>0</v>
      </c>
      <c r="E627" s="17">
        <f>SUM(E617:E626)</f>
        <v>0</v>
      </c>
      <c r="F627" s="17"/>
      <c r="G627" s="32">
        <f>SUM(C627:F627)</f>
        <v>0</v>
      </c>
    </row>
    <row r="628" spans="1:7" ht="15" customHeight="1">
      <c r="B628" s="2"/>
    </row>
    <row r="629" spans="1:7" ht="15" customHeight="1">
      <c r="A629" s="46"/>
      <c r="B629" s="57" t="s">
        <v>419</v>
      </c>
      <c r="C629" s="60" t="e">
        <f>E614+G627</f>
        <v>#DIV/0!</v>
      </c>
    </row>
    <row r="630" spans="1:7" ht="15" customHeight="1">
      <c r="B630" s="48"/>
    </row>
    <row r="631" spans="1:7" ht="12.95" customHeight="1"/>
    <row r="632" spans="1:7" ht="15" customHeight="1">
      <c r="B632" s="61" t="s">
        <v>420</v>
      </c>
      <c r="C632" s="61" t="s">
        <v>421</v>
      </c>
      <c r="D632" s="61" t="s">
        <v>422</v>
      </c>
    </row>
    <row r="633" spans="1:7" ht="15" customHeight="1">
      <c r="B633" s="61" t="s">
        <v>423</v>
      </c>
      <c r="C633" s="61">
        <f>C172+C236+C356+C435</f>
        <v>0</v>
      </c>
      <c r="D633" s="61">
        <f>Input!D164*Input!E164/100</f>
        <v>0</v>
      </c>
    </row>
    <row r="634" spans="1:7" ht="16.5" customHeight="1">
      <c r="B634" s="61" t="s">
        <v>424</v>
      </c>
      <c r="C634" s="61">
        <f>F172+F236+F276+F356+F370+F435+F476+E540+E556+E568+E583+E627</f>
        <v>0</v>
      </c>
      <c r="D634" s="61">
        <f>Input!D214</f>
        <v>0</v>
      </c>
    </row>
    <row r="635" spans="1:7" ht="15" customHeight="1">
      <c r="B635" s="61" t="s">
        <v>425</v>
      </c>
      <c r="C635" s="61">
        <f>C108</f>
        <v>0</v>
      </c>
      <c r="D635" s="61">
        <f>Input!D215</f>
        <v>0</v>
      </c>
    </row>
    <row r="636" spans="1:7" ht="15" customHeight="1">
      <c r="B636" s="61" t="s">
        <v>426</v>
      </c>
      <c r="C636" s="61">
        <f>D172+D236+C276+C287+D356+D370+D435+C476+C488+D540+D556+D568+D583+D627</f>
        <v>0</v>
      </c>
      <c r="D636" s="61">
        <f>Input!D170</f>
        <v>0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H29"/>
  <sheetViews>
    <sheetView topLeftCell="B1" workbookViewId="0">
      <selection activeCell="C24" sqref="C24"/>
    </sheetView>
  </sheetViews>
  <sheetFormatPr defaultColWidth="10" defaultRowHeight="12.75"/>
  <cols>
    <col min="1" max="1" width="6" style="62" customWidth="1"/>
    <col min="2" max="2" width="62.140625" style="63" customWidth="1"/>
    <col min="3" max="3" width="36" style="64" customWidth="1"/>
    <col min="4" max="4" width="15.7109375" style="65" customWidth="1"/>
    <col min="5" max="8" width="0" style="63" hidden="1" customWidth="1"/>
    <col min="9" max="10" width="14" style="63" customWidth="1"/>
    <col min="11" max="11" width="37.42578125" style="63" customWidth="1"/>
    <col min="12" max="12" width="23.28515625" style="63" customWidth="1"/>
    <col min="13" max="14" width="14" style="63" customWidth="1"/>
    <col min="15" max="16384" width="10" style="63"/>
  </cols>
  <sheetData>
    <row r="3" spans="1:8" ht="26.25" customHeight="1">
      <c r="A3" s="66"/>
      <c r="B3" s="67" t="s">
        <v>427</v>
      </c>
      <c r="C3" s="68" t="s">
        <v>41</v>
      </c>
      <c r="D3" s="69" t="s">
        <v>428</v>
      </c>
      <c r="E3" s="70" t="s">
        <v>429</v>
      </c>
      <c r="F3" s="71" t="s">
        <v>430</v>
      </c>
      <c r="G3" s="70" t="s">
        <v>429</v>
      </c>
      <c r="H3" s="72" t="s">
        <v>428</v>
      </c>
    </row>
    <row r="4" spans="1:8" ht="15" customHeight="1">
      <c r="B4" s="73"/>
      <c r="C4" s="74"/>
      <c r="D4" s="75"/>
      <c r="E4" s="76"/>
      <c r="F4" s="73"/>
      <c r="G4" s="76"/>
      <c r="H4" s="73"/>
    </row>
    <row r="5" spans="1:8" ht="15" customHeight="1">
      <c r="A5" s="77" t="s">
        <v>431</v>
      </c>
      <c r="B5" s="78" t="s">
        <v>432</v>
      </c>
      <c r="C5" s="74" t="e">
        <f>Calculations!C13</f>
        <v>#DIV/0!</v>
      </c>
      <c r="D5" s="65" t="e">
        <f>C5*Input!$D$48</f>
        <v>#DIV/0!</v>
      </c>
      <c r="E5" s="76"/>
      <c r="F5" s="73"/>
      <c r="G5" s="76"/>
      <c r="H5" s="73"/>
    </row>
    <row r="6" spans="1:8" ht="15" customHeight="1">
      <c r="A6" s="77"/>
      <c r="B6" s="79"/>
      <c r="C6" s="80"/>
    </row>
    <row r="7" spans="1:8" ht="15" customHeight="1">
      <c r="A7" s="77" t="s">
        <v>433</v>
      </c>
      <c r="B7" s="81" t="s">
        <v>434</v>
      </c>
      <c r="C7" s="80"/>
    </row>
    <row r="8" spans="1:8" ht="15" customHeight="1">
      <c r="A8" s="77"/>
      <c r="B8" s="82" t="str">
        <f>Calculations!B7</f>
        <v>sweping</v>
      </c>
      <c r="C8" s="80" t="e">
        <f>Calculations!C7</f>
        <v>#DIV/0!</v>
      </c>
      <c r="D8" s="65" t="e">
        <f>C8*Input!$D$48</f>
        <v>#DIV/0!</v>
      </c>
    </row>
    <row r="9" spans="1:8" ht="15" customHeight="1">
      <c r="A9" s="77"/>
      <c r="B9" s="82" t="str">
        <f>Calculations!B8</f>
        <v>primary collection</v>
      </c>
      <c r="C9" s="80" t="e">
        <f>Calculations!C8</f>
        <v>#DIV/0!</v>
      </c>
      <c r="D9" s="65" t="e">
        <f>C9*Input!$D$48</f>
        <v>#DIV/0!</v>
      </c>
    </row>
    <row r="10" spans="1:8" ht="15" customHeight="1">
      <c r="A10" s="77"/>
      <c r="B10" s="82" t="str">
        <f>Calculations!B9</f>
        <v>secondary collection</v>
      </c>
      <c r="C10" s="80" t="e">
        <f>Calculations!C9</f>
        <v>#DIV/0!</v>
      </c>
      <c r="D10" s="65" t="e">
        <f>C10*Input!$D$48</f>
        <v>#DIV/0!</v>
      </c>
    </row>
    <row r="11" spans="1:8" ht="15" customHeight="1">
      <c r="A11" s="77"/>
      <c r="B11" s="82" t="str">
        <f>Calculations!B10</f>
        <v>selective collection</v>
      </c>
      <c r="C11" s="80" t="e">
        <f>Calculations!C10</f>
        <v>#DIV/0!</v>
      </c>
      <c r="D11" s="65" t="e">
        <f>C11*Input!$D$48</f>
        <v>#DIV/0!</v>
      </c>
    </row>
    <row r="12" spans="1:8" ht="15" customHeight="1">
      <c r="A12" s="77"/>
      <c r="B12" s="82" t="str">
        <f>Calculations!B11</f>
        <v>treatment</v>
      </c>
      <c r="C12" s="80" t="e">
        <f>Calculations!C11</f>
        <v>#DIV/0!</v>
      </c>
      <c r="D12" s="65" t="e">
        <f>C12*Input!$D$48</f>
        <v>#DIV/0!</v>
      </c>
    </row>
    <row r="13" spans="1:8" ht="15" customHeight="1">
      <c r="A13" s="77"/>
      <c r="B13" s="82" t="str">
        <f>Calculations!B12</f>
        <v>disposal</v>
      </c>
      <c r="C13" s="80" t="e">
        <f>Calculations!C12</f>
        <v>#DIV/0!</v>
      </c>
      <c r="D13" s="65" t="e">
        <f>C13*Input!$D$48</f>
        <v>#DIV/0!</v>
      </c>
    </row>
    <row r="14" spans="1:8" ht="15" customHeight="1">
      <c r="A14" s="77"/>
      <c r="B14" s="82"/>
      <c r="C14" s="80"/>
    </row>
    <row r="15" spans="1:8" ht="15" customHeight="1">
      <c r="A15" s="77" t="s">
        <v>435</v>
      </c>
      <c r="B15" s="78" t="s">
        <v>436</v>
      </c>
      <c r="C15" s="80"/>
    </row>
    <row r="16" spans="1:8" ht="15" customHeight="1">
      <c r="A16" s="77"/>
      <c r="B16" s="82" t="str">
        <f t="shared" ref="B16:B21" si="0">B8</f>
        <v>sweping</v>
      </c>
      <c r="C16" s="80" t="e">
        <f>C8/Input!$D$77</f>
        <v>#DIV/0!</v>
      </c>
      <c r="D16" s="65" t="e">
        <f>C16*Input!$D$48</f>
        <v>#DIV/0!</v>
      </c>
    </row>
    <row r="17" spans="1:4" ht="15" customHeight="1">
      <c r="A17" s="77"/>
      <c r="B17" s="82" t="str">
        <f t="shared" si="0"/>
        <v>primary collection</v>
      </c>
      <c r="C17" s="80" t="e">
        <f>C9/Input!$D$77</f>
        <v>#DIV/0!</v>
      </c>
      <c r="D17" s="65" t="e">
        <f>C17*Input!$D$48</f>
        <v>#DIV/0!</v>
      </c>
    </row>
    <row r="18" spans="1:4" ht="15" customHeight="1">
      <c r="A18" s="77"/>
      <c r="B18" s="82" t="str">
        <f t="shared" si="0"/>
        <v>secondary collection</v>
      </c>
      <c r="C18" s="80" t="e">
        <f>C10/Input!$D$77</f>
        <v>#DIV/0!</v>
      </c>
      <c r="D18" s="65" t="e">
        <f>C18*Input!$D$48</f>
        <v>#DIV/0!</v>
      </c>
    </row>
    <row r="19" spans="1:4" ht="15" customHeight="1">
      <c r="A19" s="77"/>
      <c r="B19" s="82" t="str">
        <f t="shared" si="0"/>
        <v>selective collection</v>
      </c>
      <c r="C19" s="80" t="e">
        <f>C11/Input!$D$77</f>
        <v>#DIV/0!</v>
      </c>
      <c r="D19" s="65" t="e">
        <f>C19*Input!$D$48</f>
        <v>#DIV/0!</v>
      </c>
    </row>
    <row r="20" spans="1:4" ht="15" customHeight="1">
      <c r="A20" s="77"/>
      <c r="B20" s="82" t="str">
        <f t="shared" si="0"/>
        <v>treatment</v>
      </c>
      <c r="C20" s="80" t="e">
        <f>C12/Input!$D$77</f>
        <v>#DIV/0!</v>
      </c>
      <c r="D20" s="65" t="e">
        <f>C20*Input!$D$48</f>
        <v>#DIV/0!</v>
      </c>
    </row>
    <row r="21" spans="1:4" ht="15" customHeight="1">
      <c r="A21" s="77"/>
      <c r="B21" s="82" t="str">
        <f t="shared" si="0"/>
        <v>disposal</v>
      </c>
      <c r="C21" s="80" t="e">
        <f>C13/Input!$D$77</f>
        <v>#DIV/0!</v>
      </c>
      <c r="D21" s="65" t="e">
        <f>C21*Input!$D$48</f>
        <v>#DIV/0!</v>
      </c>
    </row>
    <row r="22" spans="1:4" ht="15" customHeight="1">
      <c r="A22" s="77"/>
      <c r="B22" s="82"/>
      <c r="C22" s="80"/>
    </row>
    <row r="23" spans="1:4" ht="15" customHeight="1">
      <c r="A23" s="77" t="s">
        <v>437</v>
      </c>
      <c r="B23" s="78" t="s">
        <v>438</v>
      </c>
      <c r="C23" s="80"/>
    </row>
    <row r="24" spans="1:4" ht="15" customHeight="1">
      <c r="A24" s="77"/>
      <c r="B24" s="82" t="str">
        <f t="shared" ref="B24:B29" si="1">B16</f>
        <v>sweping</v>
      </c>
      <c r="C24" s="80" t="e">
        <f>Calculations!D7/(Input!$D$34*Input!$D$35/100)</f>
        <v>#DIV/0!</v>
      </c>
      <c r="D24" s="65" t="e">
        <f>C24*Input!$D$48</f>
        <v>#DIV/0!</v>
      </c>
    </row>
    <row r="25" spans="1:4" ht="15" customHeight="1">
      <c r="A25" s="77"/>
      <c r="B25" s="82" t="str">
        <f t="shared" si="1"/>
        <v>primary collection</v>
      </c>
      <c r="C25" s="80" t="e">
        <f>Calculations!D8/(Input!$D$34*Input!$D$35/100)</f>
        <v>#DIV/0!</v>
      </c>
      <c r="D25" s="65" t="e">
        <f>C25*Input!$D$48</f>
        <v>#DIV/0!</v>
      </c>
    </row>
    <row r="26" spans="1:4" ht="15" customHeight="1">
      <c r="A26" s="77"/>
      <c r="B26" s="82" t="str">
        <f t="shared" si="1"/>
        <v>secondary collection</v>
      </c>
      <c r="C26" s="80" t="e">
        <f>Calculations!D9/(Input!$D$34*Input!$D$35/100)</f>
        <v>#DIV/0!</v>
      </c>
      <c r="D26" s="65" t="e">
        <f>C26*Input!$D$48</f>
        <v>#DIV/0!</v>
      </c>
    </row>
    <row r="27" spans="1:4" ht="15" customHeight="1">
      <c r="A27" s="77"/>
      <c r="B27" s="82" t="str">
        <f t="shared" si="1"/>
        <v>selective collection</v>
      </c>
      <c r="C27" s="80" t="e">
        <f>Calculations!D10/(Input!$D$34*Input!$D$35/100)</f>
        <v>#DIV/0!</v>
      </c>
      <c r="D27" s="65" t="e">
        <f>C27*Input!$D$48</f>
        <v>#DIV/0!</v>
      </c>
    </row>
    <row r="28" spans="1:4" ht="15" customHeight="1">
      <c r="A28" s="77"/>
      <c r="B28" s="82" t="str">
        <f t="shared" si="1"/>
        <v>treatment</v>
      </c>
      <c r="C28" s="80" t="e">
        <f>Calculations!D11/(Input!$D$34*Input!$D$35/100)</f>
        <v>#DIV/0!</v>
      </c>
      <c r="D28" s="65" t="e">
        <f>C28*Input!$D$48</f>
        <v>#DIV/0!</v>
      </c>
    </row>
    <row r="29" spans="1:4" ht="15" customHeight="1">
      <c r="A29" s="77"/>
      <c r="B29" s="82" t="str">
        <f t="shared" si="1"/>
        <v>disposal</v>
      </c>
      <c r="C29" s="80" t="e">
        <f>Calculations!D12/(Input!$D$34*Input!$D$35/100)</f>
        <v>#DIV/0!</v>
      </c>
      <c r="D29" s="65" t="e">
        <f>C29*Input!$D$48</f>
        <v>#DIV/0!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</vt:lpstr>
      <vt:lpstr>Inventory</vt:lpstr>
      <vt:lpstr>Calculations</vt:lpstr>
      <vt:lpstr>Indicators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Ros</dc:creator>
  <cp:lastModifiedBy>Nina</cp:lastModifiedBy>
  <dcterms:created xsi:type="dcterms:W3CDTF">2013-04-30T07:10:05Z</dcterms:created>
  <dcterms:modified xsi:type="dcterms:W3CDTF">2013-08-06T13:21:50Z</dcterms:modified>
</cp:coreProperties>
</file>